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xr:revisionPtr revIDLastSave="0" documentId="13_ncr:1_{55277C3A-E007-40A2-BD09-E9D79E8C0F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roups" sheetId="1" r:id="rId1"/>
    <sheet name="Groups A-D" sheetId="2" r:id="rId2"/>
    <sheet name="Groups E-H" sheetId="7" r:id="rId3"/>
    <sheet name="Last 16" sheetId="3" r:id="rId4"/>
    <sheet name="Quarter-Finals" sheetId="4" r:id="rId5"/>
    <sheet name="Semi-Finals" sheetId="5" r:id="rId6"/>
    <sheet name="The Final" sheetId="6" r:id="rId7"/>
    <sheet name="Calculations" sheetId="9" state="hidden" r:id="rId8"/>
    <sheet name="©" sheetId="8" r:id="rId9"/>
  </sheets>
  <definedNames>
    <definedName name="GA_fifarank">Groups!$D$6:$E$9</definedName>
    <definedName name="GB_fifarank">Groups!$D$11:$E$14</definedName>
    <definedName name="GC_fifarank">Groups!$D$16:$E$19</definedName>
    <definedName name="GD_fifarank">Groups!$D$21:$E$24</definedName>
    <definedName name="GE_fifarank">Groups!$I$6:$J$9</definedName>
    <definedName name="GF_fifarank">Groups!$I$11:$J$14</definedName>
    <definedName name="GG_fifarank">Groups!$I$16:$J$19</definedName>
    <definedName name="GH_fifarank">Groups!$I$21:$J$24</definedName>
    <definedName name="_xlnm.Print_Area" localSheetId="0">Groups!$B$1:$J$25</definedName>
    <definedName name="_xlnm.Print_Area" localSheetId="1">'Groups A-D'!$B$1:$S$41</definedName>
    <definedName name="_xlnm.Print_Area" localSheetId="2">'Groups E-H'!$B$1:$S$41</definedName>
    <definedName name="_xlnm.Print_Area" localSheetId="3">'Last 16'!$B$1:$V$22</definedName>
    <definedName name="_xlnm.Print_Area" localSheetId="4">'Quarter-Finals'!$B$1:$Q$27</definedName>
    <definedName name="_xlnm.Print_Area" localSheetId="5">'Semi-Finals'!$B$1:$M$15</definedName>
    <definedName name="_xlnm.Print_Area" localSheetId="6">'The Final'!$B$1:$M$17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D7" i="2"/>
  <c r="O7" i="9" s="1"/>
  <c r="D8" i="2"/>
  <c r="D9" i="2"/>
  <c r="D39" i="7"/>
  <c r="O79" i="9" s="1"/>
  <c r="D38" i="7"/>
  <c r="D37" i="7"/>
  <c r="D36" i="7"/>
  <c r="O76" i="9" s="1"/>
  <c r="D29" i="7"/>
  <c r="D28" i="7"/>
  <c r="D27" i="7"/>
  <c r="D26" i="7"/>
  <c r="O66" i="9" s="1"/>
  <c r="D19" i="7"/>
  <c r="D18" i="7"/>
  <c r="D17" i="7"/>
  <c r="D16" i="7"/>
  <c r="D9" i="7"/>
  <c r="D8" i="7"/>
  <c r="D7" i="7"/>
  <c r="D6" i="7"/>
  <c r="D39" i="2"/>
  <c r="D38" i="2"/>
  <c r="D37" i="2"/>
  <c r="O37" i="9" s="1"/>
  <c r="D36" i="2"/>
  <c r="D29" i="2"/>
  <c r="D28" i="2"/>
  <c r="D27" i="2"/>
  <c r="D26" i="2"/>
  <c r="D19" i="2"/>
  <c r="D18" i="2"/>
  <c r="D17" i="2"/>
  <c r="D16" i="2"/>
  <c r="C45" i="9"/>
  <c r="D45" i="9"/>
  <c r="E45" i="9"/>
  <c r="F45" i="9"/>
  <c r="G45" i="9"/>
  <c r="H45" i="9"/>
  <c r="M45" i="9"/>
  <c r="C55" i="9"/>
  <c r="D55" i="9"/>
  <c r="E55" i="9"/>
  <c r="F55" i="9"/>
  <c r="G55" i="9"/>
  <c r="H55" i="9"/>
  <c r="M55" i="9"/>
  <c r="C65" i="9"/>
  <c r="D65" i="9"/>
  <c r="E65" i="9"/>
  <c r="F65" i="9"/>
  <c r="G65" i="9"/>
  <c r="H65" i="9"/>
  <c r="M65" i="9"/>
  <c r="C75" i="9"/>
  <c r="D75" i="9"/>
  <c r="E75" i="9"/>
  <c r="F75" i="9"/>
  <c r="G75" i="9"/>
  <c r="H75" i="9"/>
  <c r="M75" i="9"/>
  <c r="M35" i="9"/>
  <c r="H35" i="9"/>
  <c r="G35" i="9"/>
  <c r="F35" i="9"/>
  <c r="E35" i="9"/>
  <c r="D35" i="9"/>
  <c r="C35" i="9"/>
  <c r="M25" i="9"/>
  <c r="H25" i="9"/>
  <c r="G25" i="9"/>
  <c r="F25" i="9"/>
  <c r="E25" i="9"/>
  <c r="D25" i="9"/>
  <c r="C25" i="9"/>
  <c r="M15" i="9"/>
  <c r="H15" i="9"/>
  <c r="G15" i="9"/>
  <c r="F15" i="9"/>
  <c r="E15" i="9"/>
  <c r="D15" i="9"/>
  <c r="C15" i="9"/>
  <c r="M5" i="9"/>
  <c r="H5" i="9"/>
  <c r="G5" i="9"/>
  <c r="F5" i="9"/>
  <c r="E5" i="9"/>
  <c r="D5" i="9"/>
  <c r="C5" i="9"/>
  <c r="O48" i="9" l="1"/>
  <c r="O67" i="9"/>
  <c r="O68" i="9"/>
  <c r="O69" i="9"/>
  <c r="O57" i="9"/>
  <c r="O58" i="9"/>
  <c r="O49" i="9"/>
  <c r="O59" i="9"/>
  <c r="O77" i="9"/>
  <c r="O46" i="9"/>
  <c r="O78" i="9"/>
  <c r="O56" i="9"/>
  <c r="O47" i="9"/>
  <c r="O17" i="9"/>
  <c r="O18" i="9"/>
  <c r="O19" i="9"/>
  <c r="O38" i="9"/>
  <c r="O26" i="9"/>
  <c r="O39" i="9"/>
  <c r="O27" i="9"/>
  <c r="O8" i="9"/>
  <c r="O28" i="9"/>
  <c r="O9" i="9"/>
  <c r="O29" i="9"/>
  <c r="O16" i="9"/>
  <c r="O36" i="9"/>
  <c r="O6" i="9"/>
  <c r="I3" i="8"/>
  <c r="J2" i="1" l="1"/>
  <c r="R2" i="9"/>
  <c r="M2" i="6"/>
  <c r="M2" i="5"/>
  <c r="Q2" i="4"/>
  <c r="V3" i="3"/>
  <c r="S2" i="7"/>
  <c r="S2" i="2"/>
  <c r="R39" i="7"/>
  <c r="M79" i="9" s="1"/>
  <c r="O39" i="7"/>
  <c r="H79" i="9" s="1"/>
  <c r="N39" i="7"/>
  <c r="G79" i="9" s="1"/>
  <c r="L39" i="7"/>
  <c r="E79" i="9" s="1"/>
  <c r="K39" i="7"/>
  <c r="D79" i="9" s="1"/>
  <c r="J39" i="7"/>
  <c r="C79" i="9" s="1"/>
  <c r="R38" i="7"/>
  <c r="M78" i="9" s="1"/>
  <c r="O38" i="7"/>
  <c r="H78" i="9" s="1"/>
  <c r="N38" i="7"/>
  <c r="G78" i="9" s="1"/>
  <c r="L38" i="7"/>
  <c r="E78" i="9" s="1"/>
  <c r="K38" i="7"/>
  <c r="D78" i="9" s="1"/>
  <c r="J38" i="7"/>
  <c r="C78" i="9" s="1"/>
  <c r="R37" i="7"/>
  <c r="M77" i="9" s="1"/>
  <c r="O37" i="7"/>
  <c r="H77" i="9" s="1"/>
  <c r="N37" i="7"/>
  <c r="L37" i="7"/>
  <c r="E77" i="9" s="1"/>
  <c r="K37" i="7"/>
  <c r="D77" i="9" s="1"/>
  <c r="J37" i="7"/>
  <c r="C77" i="9" s="1"/>
  <c r="R36" i="7"/>
  <c r="M76" i="9" s="1"/>
  <c r="O36" i="7"/>
  <c r="H76" i="9" s="1"/>
  <c r="N36" i="7"/>
  <c r="G76" i="9" s="1"/>
  <c r="L36" i="7"/>
  <c r="E76" i="9" s="1"/>
  <c r="K36" i="7"/>
  <c r="D76" i="9" s="1"/>
  <c r="J36" i="7"/>
  <c r="C76" i="9" s="1"/>
  <c r="H35" i="7"/>
  <c r="G35" i="7"/>
  <c r="F35" i="7"/>
  <c r="E35" i="7"/>
  <c r="R29" i="7"/>
  <c r="M69" i="9" s="1"/>
  <c r="O29" i="7"/>
  <c r="H69" i="9" s="1"/>
  <c r="N29" i="7"/>
  <c r="L29" i="7"/>
  <c r="E69" i="9" s="1"/>
  <c r="K29" i="7"/>
  <c r="D69" i="9" s="1"/>
  <c r="J29" i="7"/>
  <c r="C69" i="9" s="1"/>
  <c r="R28" i="7"/>
  <c r="M68" i="9" s="1"/>
  <c r="O28" i="7"/>
  <c r="H68" i="9" s="1"/>
  <c r="N28" i="7"/>
  <c r="G68" i="9" s="1"/>
  <c r="L28" i="7"/>
  <c r="E68" i="9" s="1"/>
  <c r="K28" i="7"/>
  <c r="D68" i="9" s="1"/>
  <c r="J28" i="7"/>
  <c r="C68" i="9" s="1"/>
  <c r="R27" i="7"/>
  <c r="M67" i="9" s="1"/>
  <c r="O27" i="7"/>
  <c r="H67" i="9" s="1"/>
  <c r="N27" i="7"/>
  <c r="L27" i="7"/>
  <c r="E67" i="9" s="1"/>
  <c r="K27" i="7"/>
  <c r="D67" i="9" s="1"/>
  <c r="J27" i="7"/>
  <c r="C67" i="9" s="1"/>
  <c r="R26" i="7"/>
  <c r="M66" i="9" s="1"/>
  <c r="O26" i="7"/>
  <c r="H66" i="9" s="1"/>
  <c r="N26" i="7"/>
  <c r="G66" i="9" s="1"/>
  <c r="L26" i="7"/>
  <c r="E66" i="9" s="1"/>
  <c r="K26" i="7"/>
  <c r="D66" i="9" s="1"/>
  <c r="J26" i="7"/>
  <c r="C66" i="9" s="1"/>
  <c r="H25" i="7"/>
  <c r="G25" i="7"/>
  <c r="F25" i="7"/>
  <c r="E25" i="7"/>
  <c r="R19" i="7"/>
  <c r="M59" i="9" s="1"/>
  <c r="O19" i="7"/>
  <c r="H59" i="9" s="1"/>
  <c r="N19" i="7"/>
  <c r="G59" i="9" s="1"/>
  <c r="L19" i="7"/>
  <c r="E59" i="9" s="1"/>
  <c r="K19" i="7"/>
  <c r="D59" i="9" s="1"/>
  <c r="J19" i="7"/>
  <c r="C59" i="9" s="1"/>
  <c r="R18" i="7"/>
  <c r="M58" i="9" s="1"/>
  <c r="O18" i="7"/>
  <c r="H58" i="9" s="1"/>
  <c r="N18" i="7"/>
  <c r="G58" i="9" s="1"/>
  <c r="L18" i="7"/>
  <c r="E58" i="9" s="1"/>
  <c r="K18" i="7"/>
  <c r="D58" i="9" s="1"/>
  <c r="J18" i="7"/>
  <c r="C58" i="9" s="1"/>
  <c r="R17" i="7"/>
  <c r="M57" i="9" s="1"/>
  <c r="O17" i="7"/>
  <c r="H57" i="9" s="1"/>
  <c r="N17" i="7"/>
  <c r="G57" i="9" s="1"/>
  <c r="L17" i="7"/>
  <c r="E57" i="9" s="1"/>
  <c r="K17" i="7"/>
  <c r="D57" i="9" s="1"/>
  <c r="J17" i="7"/>
  <c r="C57" i="9" s="1"/>
  <c r="R16" i="7"/>
  <c r="M56" i="9" s="1"/>
  <c r="O16" i="7"/>
  <c r="H56" i="9" s="1"/>
  <c r="N16" i="7"/>
  <c r="G56" i="9" s="1"/>
  <c r="L16" i="7"/>
  <c r="E56" i="9" s="1"/>
  <c r="K16" i="7"/>
  <c r="D56" i="9" s="1"/>
  <c r="J16" i="7"/>
  <c r="H15" i="7"/>
  <c r="G15" i="7"/>
  <c r="F15" i="7"/>
  <c r="E15" i="7"/>
  <c r="R9" i="7"/>
  <c r="M49" i="9" s="1"/>
  <c r="O9" i="7"/>
  <c r="H49" i="9" s="1"/>
  <c r="N9" i="7"/>
  <c r="L9" i="7"/>
  <c r="E49" i="9" s="1"/>
  <c r="K9" i="7"/>
  <c r="D49" i="9" s="1"/>
  <c r="J9" i="7"/>
  <c r="C49" i="9" s="1"/>
  <c r="R8" i="7"/>
  <c r="M48" i="9" s="1"/>
  <c r="O8" i="7"/>
  <c r="H48" i="9" s="1"/>
  <c r="N8" i="7"/>
  <c r="L8" i="7"/>
  <c r="E48" i="9" s="1"/>
  <c r="K8" i="7"/>
  <c r="D48" i="9" s="1"/>
  <c r="J8" i="7"/>
  <c r="C48" i="9" s="1"/>
  <c r="R7" i="7"/>
  <c r="M47" i="9" s="1"/>
  <c r="O7" i="7"/>
  <c r="H47" i="9" s="1"/>
  <c r="N7" i="7"/>
  <c r="G47" i="9" s="1"/>
  <c r="L7" i="7"/>
  <c r="E47" i="9" s="1"/>
  <c r="K7" i="7"/>
  <c r="D47" i="9" s="1"/>
  <c r="J7" i="7"/>
  <c r="C47" i="9" s="1"/>
  <c r="R6" i="7"/>
  <c r="M46" i="9" s="1"/>
  <c r="O6" i="7"/>
  <c r="H46" i="9" s="1"/>
  <c r="N6" i="7"/>
  <c r="G46" i="9" s="1"/>
  <c r="L6" i="7"/>
  <c r="E46" i="9" s="1"/>
  <c r="K6" i="7"/>
  <c r="D46" i="9" s="1"/>
  <c r="J6" i="7"/>
  <c r="C46" i="9" s="1"/>
  <c r="H5" i="7"/>
  <c r="G5" i="7"/>
  <c r="F5" i="7"/>
  <c r="E5" i="7"/>
  <c r="K15" i="6"/>
  <c r="K8" i="6"/>
  <c r="K13" i="5"/>
  <c r="E13" i="5"/>
  <c r="G7" i="4"/>
  <c r="M25" i="4"/>
  <c r="G25" i="4"/>
  <c r="M19" i="4"/>
  <c r="G19" i="4"/>
  <c r="M13" i="4"/>
  <c r="K7" i="5" s="1"/>
  <c r="E8" i="6" s="1"/>
  <c r="G13" i="4"/>
  <c r="M7" i="4"/>
  <c r="R29" i="2"/>
  <c r="M29" i="9" s="1"/>
  <c r="R28" i="2"/>
  <c r="M28" i="9" s="1"/>
  <c r="R27" i="2"/>
  <c r="M27" i="9" s="1"/>
  <c r="R26" i="2"/>
  <c r="M26" i="9" s="1"/>
  <c r="O26" i="2"/>
  <c r="H26" i="9" s="1"/>
  <c r="N26" i="2"/>
  <c r="G26" i="9" s="1"/>
  <c r="L26" i="2"/>
  <c r="E26" i="9" s="1"/>
  <c r="K26" i="2"/>
  <c r="D26" i="9" s="1"/>
  <c r="R6" i="2"/>
  <c r="M6" i="9" s="1"/>
  <c r="O6" i="2"/>
  <c r="H6" i="9" s="1"/>
  <c r="N6" i="2"/>
  <c r="G6" i="9" s="1"/>
  <c r="L6" i="2"/>
  <c r="E6" i="9" s="1"/>
  <c r="K6" i="2"/>
  <c r="D6" i="9" s="1"/>
  <c r="J6" i="2"/>
  <c r="C6" i="9" s="1"/>
  <c r="R7" i="2"/>
  <c r="M7" i="9" s="1"/>
  <c r="O7" i="2"/>
  <c r="H7" i="9" s="1"/>
  <c r="N7" i="2"/>
  <c r="G7" i="9" s="1"/>
  <c r="L7" i="2"/>
  <c r="E7" i="9" s="1"/>
  <c r="K7" i="2"/>
  <c r="D7" i="9" s="1"/>
  <c r="J7" i="2"/>
  <c r="C7" i="9" s="1"/>
  <c r="R9" i="2"/>
  <c r="M9" i="9" s="1"/>
  <c r="O9" i="2"/>
  <c r="H9" i="9" s="1"/>
  <c r="N9" i="2"/>
  <c r="G9" i="9" s="1"/>
  <c r="L9" i="2"/>
  <c r="E9" i="9" s="1"/>
  <c r="K9" i="2"/>
  <c r="D9" i="9" s="1"/>
  <c r="R8" i="2"/>
  <c r="M8" i="9" s="1"/>
  <c r="O8" i="2"/>
  <c r="H8" i="9" s="1"/>
  <c r="N8" i="2"/>
  <c r="G8" i="9" s="1"/>
  <c r="L8" i="2"/>
  <c r="E8" i="9" s="1"/>
  <c r="K8" i="2"/>
  <c r="D8" i="9" s="1"/>
  <c r="R38" i="2"/>
  <c r="M38" i="9" s="1"/>
  <c r="O38" i="2"/>
  <c r="H38" i="9" s="1"/>
  <c r="N38" i="2"/>
  <c r="G38" i="9" s="1"/>
  <c r="L38" i="2"/>
  <c r="E38" i="9" s="1"/>
  <c r="K38" i="2"/>
  <c r="D38" i="9" s="1"/>
  <c r="J38" i="2"/>
  <c r="C38" i="9" s="1"/>
  <c r="O28" i="2"/>
  <c r="H28" i="9" s="1"/>
  <c r="N28" i="2"/>
  <c r="G28" i="9" s="1"/>
  <c r="L28" i="2"/>
  <c r="E28" i="9" s="1"/>
  <c r="K28" i="2"/>
  <c r="D28" i="9" s="1"/>
  <c r="J28" i="2"/>
  <c r="C28" i="9" s="1"/>
  <c r="J8" i="2"/>
  <c r="C8" i="9" s="1"/>
  <c r="R18" i="2"/>
  <c r="M18" i="9" s="1"/>
  <c r="L18" i="2"/>
  <c r="E18" i="9" s="1"/>
  <c r="K18" i="2"/>
  <c r="D18" i="9" s="1"/>
  <c r="R16" i="2"/>
  <c r="M16" i="9" s="1"/>
  <c r="O16" i="2"/>
  <c r="H16" i="9" s="1"/>
  <c r="N16" i="2"/>
  <c r="G16" i="9" s="1"/>
  <c r="L16" i="2"/>
  <c r="E16" i="9" s="1"/>
  <c r="K16" i="2"/>
  <c r="D16" i="9" s="1"/>
  <c r="J16" i="2"/>
  <c r="C16" i="9" s="1"/>
  <c r="H50" i="9" l="1"/>
  <c r="H70" i="9"/>
  <c r="D60" i="9"/>
  <c r="J57" i="9"/>
  <c r="K57" i="9"/>
  <c r="I57" i="9"/>
  <c r="E80" i="9"/>
  <c r="J56" i="9"/>
  <c r="K56" i="9"/>
  <c r="G60" i="9"/>
  <c r="I56" i="9"/>
  <c r="E70" i="9"/>
  <c r="M16" i="7"/>
  <c r="F56" i="9" s="1"/>
  <c r="C56" i="9"/>
  <c r="P9" i="7"/>
  <c r="G49" i="9"/>
  <c r="M70" i="9"/>
  <c r="D80" i="9"/>
  <c r="P37" i="7"/>
  <c r="G77" i="9"/>
  <c r="G80" i="9" s="1"/>
  <c r="E60" i="9"/>
  <c r="I76" i="9"/>
  <c r="J76" i="9"/>
  <c r="K76" i="9"/>
  <c r="H60" i="9"/>
  <c r="H80" i="9"/>
  <c r="E50" i="9"/>
  <c r="K46" i="9"/>
  <c r="I46" i="9"/>
  <c r="J46" i="9"/>
  <c r="J58" i="9"/>
  <c r="K58" i="9"/>
  <c r="I58" i="9"/>
  <c r="K66" i="9"/>
  <c r="J66" i="9"/>
  <c r="I66" i="9"/>
  <c r="I78" i="9"/>
  <c r="K78" i="9"/>
  <c r="J78" i="9"/>
  <c r="M50" i="9"/>
  <c r="P29" i="7"/>
  <c r="G69" i="9"/>
  <c r="P8" i="7"/>
  <c r="G48" i="9"/>
  <c r="K68" i="9"/>
  <c r="I68" i="9"/>
  <c r="J68" i="9"/>
  <c r="D50" i="9"/>
  <c r="K47" i="9"/>
  <c r="I47" i="9"/>
  <c r="J47" i="9"/>
  <c r="M60" i="9"/>
  <c r="K59" i="9"/>
  <c r="I59" i="9"/>
  <c r="J59" i="9"/>
  <c r="D70" i="9"/>
  <c r="P27" i="7"/>
  <c r="G67" i="9"/>
  <c r="M80" i="9"/>
  <c r="I79" i="9"/>
  <c r="J79" i="9"/>
  <c r="K79" i="9"/>
  <c r="K7" i="9"/>
  <c r="J7" i="9"/>
  <c r="I7" i="9"/>
  <c r="K16" i="9"/>
  <c r="I16" i="9"/>
  <c r="J16" i="9"/>
  <c r="G10" i="9"/>
  <c r="J6" i="9"/>
  <c r="K6" i="9"/>
  <c r="I6" i="9"/>
  <c r="M10" i="9"/>
  <c r="K9" i="9"/>
  <c r="I9" i="9"/>
  <c r="J9" i="9"/>
  <c r="K26" i="9"/>
  <c r="J26" i="9"/>
  <c r="I26" i="9"/>
  <c r="H10" i="9"/>
  <c r="I38" i="9"/>
  <c r="K38" i="9"/>
  <c r="J38" i="9"/>
  <c r="K28" i="9"/>
  <c r="J28" i="9"/>
  <c r="I28" i="9"/>
  <c r="D10" i="9"/>
  <c r="K8" i="9"/>
  <c r="J8" i="9"/>
  <c r="I8" i="9"/>
  <c r="E10" i="9"/>
  <c r="M30" i="9"/>
  <c r="P6" i="2"/>
  <c r="P7" i="2"/>
  <c r="P7" i="7"/>
  <c r="P16" i="7"/>
  <c r="P36" i="7"/>
  <c r="P26" i="7"/>
  <c r="P38" i="7"/>
  <c r="M38" i="7"/>
  <c r="F78" i="9" s="1"/>
  <c r="M36" i="7"/>
  <c r="F76" i="9" s="1"/>
  <c r="P39" i="7"/>
  <c r="M39" i="7"/>
  <c r="F79" i="9" s="1"/>
  <c r="M37" i="7"/>
  <c r="F77" i="9" s="1"/>
  <c r="P28" i="7"/>
  <c r="M27" i="7"/>
  <c r="F67" i="9" s="1"/>
  <c r="M26" i="7"/>
  <c r="F66" i="9" s="1"/>
  <c r="M28" i="7"/>
  <c r="F68" i="9" s="1"/>
  <c r="M29" i="7"/>
  <c r="F69" i="9" s="1"/>
  <c r="M17" i="7"/>
  <c r="F57" i="9" s="1"/>
  <c r="P19" i="7"/>
  <c r="P18" i="7"/>
  <c r="P17" i="7"/>
  <c r="M19" i="7"/>
  <c r="F59" i="9" s="1"/>
  <c r="M18" i="7"/>
  <c r="F58" i="9" s="1"/>
  <c r="P6" i="7"/>
  <c r="M8" i="7"/>
  <c r="F48" i="9" s="1"/>
  <c r="M9" i="7"/>
  <c r="F49" i="9" s="1"/>
  <c r="M6" i="7"/>
  <c r="F46" i="9" s="1"/>
  <c r="M7" i="7"/>
  <c r="F47" i="9" s="1"/>
  <c r="P38" i="2"/>
  <c r="M38" i="2"/>
  <c r="F38" i="9" s="1"/>
  <c r="P26" i="2"/>
  <c r="M8" i="2"/>
  <c r="F8" i="9" s="1"/>
  <c r="M7" i="2"/>
  <c r="F7" i="9" s="1"/>
  <c r="M28" i="2"/>
  <c r="F28" i="9" s="1"/>
  <c r="P16" i="2"/>
  <c r="P9" i="2"/>
  <c r="M16" i="2"/>
  <c r="F16" i="9" s="1"/>
  <c r="P8" i="2"/>
  <c r="M6" i="2"/>
  <c r="F6" i="9" s="1"/>
  <c r="E7" i="5"/>
  <c r="E15" i="6" s="1"/>
  <c r="P28" i="2"/>
  <c r="R39" i="2"/>
  <c r="M39" i="9" s="1"/>
  <c r="O39" i="2"/>
  <c r="H39" i="9" s="1"/>
  <c r="N39" i="2"/>
  <c r="G39" i="9" s="1"/>
  <c r="L39" i="2"/>
  <c r="E39" i="9" s="1"/>
  <c r="K39" i="2"/>
  <c r="D39" i="9" s="1"/>
  <c r="J39" i="2"/>
  <c r="C39" i="9" s="1"/>
  <c r="R37" i="2"/>
  <c r="M37" i="9" s="1"/>
  <c r="O37" i="2"/>
  <c r="H37" i="9" s="1"/>
  <c r="N37" i="2"/>
  <c r="G37" i="9" s="1"/>
  <c r="L37" i="2"/>
  <c r="E37" i="9" s="1"/>
  <c r="K37" i="2"/>
  <c r="D37" i="9" s="1"/>
  <c r="J37" i="2"/>
  <c r="C37" i="9" s="1"/>
  <c r="R36" i="2"/>
  <c r="M36" i="9" s="1"/>
  <c r="O36" i="2"/>
  <c r="H36" i="9" s="1"/>
  <c r="N36" i="2"/>
  <c r="G36" i="9" s="1"/>
  <c r="L36" i="2"/>
  <c r="E36" i="9" s="1"/>
  <c r="K36" i="2"/>
  <c r="D36" i="9" s="1"/>
  <c r="J36" i="2"/>
  <c r="C36" i="9" s="1"/>
  <c r="H35" i="2"/>
  <c r="G35" i="2"/>
  <c r="F35" i="2"/>
  <c r="E35" i="2"/>
  <c r="O29" i="2"/>
  <c r="H29" i="9" s="1"/>
  <c r="N29" i="2"/>
  <c r="G29" i="9" s="1"/>
  <c r="L29" i="2"/>
  <c r="E29" i="9" s="1"/>
  <c r="K29" i="2"/>
  <c r="D29" i="9" s="1"/>
  <c r="J29" i="2"/>
  <c r="C29" i="9" s="1"/>
  <c r="O27" i="2"/>
  <c r="H27" i="9" s="1"/>
  <c r="N27" i="2"/>
  <c r="G27" i="9" s="1"/>
  <c r="L27" i="2"/>
  <c r="E27" i="9" s="1"/>
  <c r="K27" i="2"/>
  <c r="D27" i="9" s="1"/>
  <c r="J27" i="2"/>
  <c r="C27" i="9" s="1"/>
  <c r="J26" i="2"/>
  <c r="H25" i="2"/>
  <c r="G25" i="2"/>
  <c r="F25" i="2"/>
  <c r="E25" i="2"/>
  <c r="R19" i="2"/>
  <c r="M19" i="9" s="1"/>
  <c r="O19" i="2"/>
  <c r="H19" i="9" s="1"/>
  <c r="N19" i="2"/>
  <c r="G19" i="9" s="1"/>
  <c r="L19" i="2"/>
  <c r="E19" i="9" s="1"/>
  <c r="K19" i="2"/>
  <c r="D19" i="9" s="1"/>
  <c r="J19" i="2"/>
  <c r="C19" i="9" s="1"/>
  <c r="O18" i="2"/>
  <c r="H18" i="9" s="1"/>
  <c r="N18" i="2"/>
  <c r="G18" i="9" s="1"/>
  <c r="J18" i="2"/>
  <c r="C18" i="9" s="1"/>
  <c r="R17" i="2"/>
  <c r="M17" i="9" s="1"/>
  <c r="O17" i="2"/>
  <c r="H17" i="9" s="1"/>
  <c r="N17" i="2"/>
  <c r="G17" i="9" s="1"/>
  <c r="L17" i="2"/>
  <c r="E17" i="9" s="1"/>
  <c r="K17" i="2"/>
  <c r="D17" i="9" s="1"/>
  <c r="J17" i="2"/>
  <c r="C17" i="9" s="1"/>
  <c r="H15" i="2"/>
  <c r="G15" i="2"/>
  <c r="F15" i="2"/>
  <c r="E15" i="2"/>
  <c r="J9" i="2"/>
  <c r="C9" i="9" s="1"/>
  <c r="H5" i="2"/>
  <c r="G5" i="2"/>
  <c r="F5" i="2"/>
  <c r="E5" i="2"/>
  <c r="E20" i="9" l="1"/>
  <c r="H30" i="9"/>
  <c r="H20" i="9"/>
  <c r="E40" i="9"/>
  <c r="E30" i="9"/>
  <c r="F70" i="9"/>
  <c r="G30" i="9"/>
  <c r="K48" i="9"/>
  <c r="I48" i="9"/>
  <c r="J48" i="9"/>
  <c r="F80" i="9"/>
  <c r="K67" i="9"/>
  <c r="I67" i="9"/>
  <c r="J67" i="9"/>
  <c r="I69" i="9"/>
  <c r="J69" i="9"/>
  <c r="K69" i="9"/>
  <c r="F60" i="9"/>
  <c r="G50" i="9"/>
  <c r="J49" i="9"/>
  <c r="K49" i="9"/>
  <c r="I49" i="9"/>
  <c r="I60" i="9"/>
  <c r="N57" i="9" s="1"/>
  <c r="F50" i="9"/>
  <c r="I77" i="9"/>
  <c r="I80" i="9" s="1"/>
  <c r="J77" i="9"/>
  <c r="K77" i="9"/>
  <c r="G70" i="9"/>
  <c r="M26" i="2"/>
  <c r="F26" i="9" s="1"/>
  <c r="C26" i="9"/>
  <c r="J39" i="9"/>
  <c r="I39" i="9"/>
  <c r="K39" i="9"/>
  <c r="I10" i="9"/>
  <c r="N9" i="9" s="1"/>
  <c r="K20" i="9"/>
  <c r="K30" i="9"/>
  <c r="K40" i="9"/>
  <c r="K10" i="9"/>
  <c r="L6" i="9" s="1"/>
  <c r="D40" i="9"/>
  <c r="I37" i="9"/>
  <c r="K37" i="9"/>
  <c r="J37" i="9"/>
  <c r="H40" i="9"/>
  <c r="K17" i="9"/>
  <c r="J17" i="9"/>
  <c r="I17" i="9"/>
  <c r="J10" i="9"/>
  <c r="K19" i="9"/>
  <c r="J19" i="9"/>
  <c r="I19" i="9"/>
  <c r="I29" i="9"/>
  <c r="K29" i="9"/>
  <c r="J29" i="9"/>
  <c r="G20" i="9"/>
  <c r="I36" i="9"/>
  <c r="J36" i="9"/>
  <c r="G40" i="9"/>
  <c r="K36" i="9"/>
  <c r="M20" i="9"/>
  <c r="K18" i="9"/>
  <c r="J18" i="9"/>
  <c r="I18" i="9"/>
  <c r="I27" i="9"/>
  <c r="K27" i="9"/>
  <c r="J27" i="9"/>
  <c r="M40" i="9"/>
  <c r="D20" i="9"/>
  <c r="D30" i="9"/>
  <c r="M9" i="2"/>
  <c r="F9" i="9" s="1"/>
  <c r="F10" i="9" s="1"/>
  <c r="P37" i="2"/>
  <c r="P36" i="2"/>
  <c r="M39" i="2"/>
  <c r="F39" i="9" s="1"/>
  <c r="P27" i="2"/>
  <c r="M37" i="2"/>
  <c r="F37" i="9" s="1"/>
  <c r="P39" i="2"/>
  <c r="M36" i="2"/>
  <c r="F36" i="9" s="1"/>
  <c r="P29" i="2"/>
  <c r="M29" i="2"/>
  <c r="F29" i="9" s="1"/>
  <c r="M27" i="2"/>
  <c r="F27" i="9" s="1"/>
  <c r="P19" i="2"/>
  <c r="M19" i="2"/>
  <c r="F19" i="9" s="1"/>
  <c r="P17" i="2"/>
  <c r="M18" i="2"/>
  <c r="F18" i="9" s="1"/>
  <c r="P18" i="2"/>
  <c r="M17" i="2"/>
  <c r="F17" i="9" s="1"/>
  <c r="J80" i="9" l="1"/>
  <c r="L26" i="9"/>
  <c r="J40" i="9"/>
  <c r="K50" i="9"/>
  <c r="L47" i="9" s="1"/>
  <c r="N6" i="9"/>
  <c r="N7" i="9"/>
  <c r="I50" i="9"/>
  <c r="N47" i="9" s="1"/>
  <c r="I20" i="9"/>
  <c r="N16" i="9" s="1"/>
  <c r="J50" i="9"/>
  <c r="F40" i="9"/>
  <c r="I30" i="9"/>
  <c r="N27" i="9" s="1"/>
  <c r="N58" i="9"/>
  <c r="J30" i="9"/>
  <c r="L7" i="9"/>
  <c r="L9" i="9"/>
  <c r="L8" i="9"/>
  <c r="N79" i="9"/>
  <c r="N78" i="9"/>
  <c r="N76" i="9"/>
  <c r="K60" i="9"/>
  <c r="J70" i="9"/>
  <c r="N56" i="9"/>
  <c r="N59" i="9"/>
  <c r="J60" i="9"/>
  <c r="K80" i="9"/>
  <c r="L76" i="9" s="1"/>
  <c r="I70" i="9"/>
  <c r="L37" i="9"/>
  <c r="N77" i="9"/>
  <c r="F20" i="9"/>
  <c r="K70" i="9"/>
  <c r="L68" i="9" s="1"/>
  <c r="N8" i="9"/>
  <c r="J20" i="9"/>
  <c r="L36" i="9"/>
  <c r="L18" i="9"/>
  <c r="L16" i="9"/>
  <c r="L39" i="9"/>
  <c r="L29" i="9"/>
  <c r="L27" i="9"/>
  <c r="L28" i="9"/>
  <c r="F30" i="9"/>
  <c r="L38" i="9"/>
  <c r="I40" i="9"/>
  <c r="N39" i="9" s="1"/>
  <c r="L19" i="9"/>
  <c r="L17" i="9"/>
  <c r="L49" i="9" l="1"/>
  <c r="N28" i="9"/>
  <c r="N29" i="9"/>
  <c r="N26" i="9"/>
  <c r="L46" i="9"/>
  <c r="L48" i="9"/>
  <c r="N48" i="9"/>
  <c r="N49" i="9"/>
  <c r="N46" i="9"/>
  <c r="N19" i="9"/>
  <c r="N18" i="9"/>
  <c r="N17" i="9"/>
  <c r="L77" i="9"/>
  <c r="L78" i="9"/>
  <c r="L79" i="9"/>
  <c r="N37" i="9"/>
  <c r="L66" i="9"/>
  <c r="N60" i="9"/>
  <c r="N38" i="9"/>
  <c r="L69" i="9"/>
  <c r="N80" i="9"/>
  <c r="L67" i="9"/>
  <c r="L58" i="9"/>
  <c r="L59" i="9"/>
  <c r="L57" i="9"/>
  <c r="L56" i="9"/>
  <c r="N68" i="9"/>
  <c r="N66" i="9"/>
  <c r="N69" i="9"/>
  <c r="N67" i="9"/>
  <c r="N36" i="9"/>
  <c r="N10" i="9"/>
  <c r="P7" i="9" s="1"/>
  <c r="N30" i="9" l="1"/>
  <c r="P26" i="9" s="1"/>
  <c r="N50" i="9"/>
  <c r="P48" i="9" s="1"/>
  <c r="P58" i="9"/>
  <c r="P78" i="9"/>
  <c r="P6" i="9"/>
  <c r="N20" i="9"/>
  <c r="P17" i="9" s="1"/>
  <c r="P76" i="9"/>
  <c r="P56" i="9"/>
  <c r="P57" i="9"/>
  <c r="P79" i="9"/>
  <c r="P59" i="9"/>
  <c r="B59" i="9" s="1"/>
  <c r="P77" i="9"/>
  <c r="B77" i="9" s="1"/>
  <c r="N70" i="9"/>
  <c r="P68" i="9" s="1"/>
  <c r="N40" i="9"/>
  <c r="P36" i="9" s="1"/>
  <c r="P8" i="9"/>
  <c r="P9" i="9"/>
  <c r="B56" i="9" l="1"/>
  <c r="B57" i="9"/>
  <c r="B58" i="9"/>
  <c r="B76" i="9"/>
  <c r="B78" i="9"/>
  <c r="B79" i="9"/>
  <c r="B8" i="9"/>
  <c r="B6" i="9"/>
  <c r="B9" i="9"/>
  <c r="B7" i="9"/>
  <c r="P47" i="9"/>
  <c r="P28" i="9"/>
  <c r="P27" i="9"/>
  <c r="P29" i="9"/>
  <c r="P49" i="9"/>
  <c r="P46" i="9"/>
  <c r="P69" i="9"/>
  <c r="P19" i="9"/>
  <c r="P16" i="9"/>
  <c r="P18" i="9"/>
  <c r="P67" i="9"/>
  <c r="P66" i="9"/>
  <c r="P37" i="9"/>
  <c r="P38" i="9"/>
  <c r="P39" i="9"/>
  <c r="B49" i="9" l="1"/>
  <c r="B66" i="9"/>
  <c r="B47" i="9"/>
  <c r="B69" i="9"/>
  <c r="B46" i="9"/>
  <c r="B48" i="9"/>
  <c r="B67" i="9"/>
  <c r="B68" i="9"/>
  <c r="B18" i="9"/>
  <c r="B17" i="9"/>
  <c r="B29" i="9"/>
  <c r="B27" i="9"/>
  <c r="B38" i="9"/>
  <c r="B26" i="9"/>
  <c r="B37" i="9"/>
  <c r="B28" i="9"/>
  <c r="B16" i="9"/>
  <c r="B19" i="9"/>
  <c r="B39" i="9"/>
  <c r="B36" i="9"/>
  <c r="R76" i="9"/>
  <c r="R77" i="9"/>
  <c r="J21" i="3" s="1"/>
  <c r="R6" i="9"/>
  <c r="R7" i="9"/>
  <c r="U6" i="3" s="1"/>
  <c r="R56" i="9"/>
  <c r="R57" i="9"/>
  <c r="J16" i="3" s="1"/>
  <c r="W18" i="9" l="1"/>
  <c r="W19" i="9"/>
  <c r="W16" i="9"/>
  <c r="W17" i="9"/>
  <c r="W37" i="9"/>
  <c r="W36" i="9"/>
  <c r="W38" i="9"/>
  <c r="W39" i="9"/>
  <c r="V9" i="9"/>
  <c r="V8" i="9"/>
  <c r="V7" i="9"/>
  <c r="V6" i="9"/>
  <c r="D6" i="3"/>
  <c r="R46" i="9"/>
  <c r="R47" i="9"/>
  <c r="U16" i="3" s="1"/>
  <c r="O21" i="3"/>
  <c r="O16" i="3"/>
  <c r="R26" i="9"/>
  <c r="R27" i="9"/>
  <c r="U11" i="3" s="1"/>
  <c r="R17" i="9"/>
  <c r="J6" i="3" s="1"/>
  <c r="R16" i="9"/>
  <c r="R66" i="9"/>
  <c r="R67" i="9"/>
  <c r="U21" i="3" s="1"/>
  <c r="R36" i="9"/>
  <c r="R37" i="9"/>
  <c r="J11" i="3" s="1"/>
  <c r="W27" i="9" l="1"/>
  <c r="W28" i="9"/>
  <c r="W29" i="9"/>
  <c r="W26" i="9"/>
  <c r="W9" i="9"/>
  <c r="W7" i="9"/>
  <c r="W6" i="9"/>
  <c r="W8" i="9"/>
  <c r="V17" i="9"/>
  <c r="V18" i="9"/>
  <c r="V19" i="9"/>
  <c r="V16" i="9"/>
  <c r="V36" i="9"/>
  <c r="V37" i="9"/>
  <c r="V39" i="9"/>
  <c r="V38" i="9"/>
  <c r="V29" i="9"/>
  <c r="V28" i="9"/>
  <c r="V26" i="9"/>
  <c r="V27" i="9"/>
  <c r="D16" i="3"/>
  <c r="D11" i="3"/>
  <c r="D21" i="3"/>
  <c r="O11" i="3"/>
  <c r="O6" i="3"/>
</calcChain>
</file>

<file path=xl/sharedStrings.xml><?xml version="1.0" encoding="utf-8"?>
<sst xmlns="http://schemas.openxmlformats.org/spreadsheetml/2006/main" count="296" uniqueCount="162">
  <si>
    <t>Brazil</t>
  </si>
  <si>
    <t>Croatia</t>
  </si>
  <si>
    <t>Mexico</t>
  </si>
  <si>
    <t>Spain</t>
  </si>
  <si>
    <t>Australia</t>
  </si>
  <si>
    <t>Japan</t>
  </si>
  <si>
    <t>Uruguay</t>
  </si>
  <si>
    <t>Costa Rica</t>
  </si>
  <si>
    <t>England</t>
  </si>
  <si>
    <t>Switzerland</t>
  </si>
  <si>
    <t>France</t>
  </si>
  <si>
    <t>Argentina</t>
  </si>
  <si>
    <t>Germany</t>
  </si>
  <si>
    <t>Portugal</t>
  </si>
  <si>
    <t>Belgium</t>
  </si>
  <si>
    <t>Korea Republic</t>
  </si>
  <si>
    <t>PTS</t>
  </si>
  <si>
    <t>A</t>
  </si>
  <si>
    <t>GD</t>
  </si>
  <si>
    <t>Play</t>
  </si>
  <si>
    <t>D</t>
  </si>
  <si>
    <t>Loss</t>
  </si>
  <si>
    <t>Draw</t>
  </si>
  <si>
    <t>Win</t>
  </si>
  <si>
    <r>
      <t xml:space="preserve">GROUP </t>
    </r>
    <r>
      <rPr>
        <i/>
        <sz val="18"/>
        <color theme="5"/>
        <rFont val="Eras Demi ITC"/>
        <family val="2"/>
      </rPr>
      <t>A</t>
    </r>
  </si>
  <si>
    <r>
      <t xml:space="preserve">GROUP </t>
    </r>
    <r>
      <rPr>
        <i/>
        <sz val="18"/>
        <color theme="1" tint="0.14999847407452621"/>
        <rFont val="Eras Demi ITC"/>
        <family val="2"/>
      </rPr>
      <t>B</t>
    </r>
  </si>
  <si>
    <r>
      <t xml:space="preserve">GROUP </t>
    </r>
    <r>
      <rPr>
        <i/>
        <sz val="18"/>
        <color theme="5"/>
        <rFont val="Eras Demi ITC"/>
        <family val="2"/>
      </rPr>
      <t>C</t>
    </r>
  </si>
  <si>
    <r>
      <t xml:space="preserve">GROUP </t>
    </r>
    <r>
      <rPr>
        <i/>
        <sz val="18"/>
        <color theme="1" tint="0.14999847407452621"/>
        <rFont val="Eras Demi ITC"/>
        <family val="2"/>
      </rPr>
      <t>D</t>
    </r>
  </si>
  <si>
    <r>
      <t xml:space="preserve">GROUP </t>
    </r>
    <r>
      <rPr>
        <i/>
        <sz val="18"/>
        <color theme="5"/>
        <rFont val="Eras Demi ITC"/>
        <family val="2"/>
      </rPr>
      <t>E</t>
    </r>
  </si>
  <si>
    <r>
      <t xml:space="preserve">GROUP </t>
    </r>
    <r>
      <rPr>
        <i/>
        <sz val="18"/>
        <color theme="1" tint="0.14999847407452621"/>
        <rFont val="Eras Demi ITC"/>
        <family val="2"/>
      </rPr>
      <t>F</t>
    </r>
  </si>
  <si>
    <r>
      <t xml:space="preserve">GROUP </t>
    </r>
    <r>
      <rPr>
        <i/>
        <sz val="18"/>
        <color theme="5"/>
        <rFont val="Eras Demi ITC"/>
        <family val="2"/>
      </rPr>
      <t>G</t>
    </r>
  </si>
  <si>
    <r>
      <t xml:space="preserve">GROUP </t>
    </r>
    <r>
      <rPr>
        <i/>
        <sz val="18"/>
        <color theme="1" tint="0.14999847407452621"/>
        <rFont val="Eras Demi ITC"/>
        <family val="2"/>
      </rPr>
      <t>H</t>
    </r>
  </si>
  <si>
    <t>:</t>
  </si>
  <si>
    <t>1st Group A</t>
  </si>
  <si>
    <t>2nd Group B</t>
  </si>
  <si>
    <t>1st Group C</t>
  </si>
  <si>
    <t>2nd Group D</t>
  </si>
  <si>
    <t>1st Group E</t>
  </si>
  <si>
    <t>2nd Group F</t>
  </si>
  <si>
    <t>1st Group G</t>
  </si>
  <si>
    <t>2nd Group H</t>
  </si>
  <si>
    <t>1st Group B</t>
  </si>
  <si>
    <t>2nd Group A</t>
  </si>
  <si>
    <t>1st Group D</t>
  </si>
  <si>
    <t>2nd Group C</t>
  </si>
  <si>
    <t>1st Group F</t>
  </si>
  <si>
    <t>2nd Group E</t>
  </si>
  <si>
    <t>1st Group H</t>
  </si>
  <si>
    <t>2nd Group G</t>
  </si>
  <si>
    <t>Winner 1</t>
  </si>
  <si>
    <t>Winner 2</t>
  </si>
  <si>
    <t>B</t>
  </si>
  <si>
    <t>Winner 3</t>
  </si>
  <si>
    <t>Winner 4</t>
  </si>
  <si>
    <t>C</t>
  </si>
  <si>
    <t>Winner 6</t>
  </si>
  <si>
    <t>Winner 5</t>
  </si>
  <si>
    <t>Winner 7</t>
  </si>
  <si>
    <t>Winner 8</t>
  </si>
  <si>
    <t>Winner A</t>
  </si>
  <si>
    <t>Winner B</t>
  </si>
  <si>
    <t>Winner C</t>
  </si>
  <si>
    <t>Winner D</t>
  </si>
  <si>
    <t>THIRD
PLACE</t>
  </si>
  <si>
    <t>Loser 1</t>
  </si>
  <si>
    <t>Loser 11</t>
  </si>
  <si>
    <t>FINAL</t>
  </si>
  <si>
    <t>Winner 11</t>
  </si>
  <si>
    <r>
      <rPr>
        <sz val="72"/>
        <color rgb="FF0070C0"/>
        <rFont val="HandelGotDLig"/>
        <family val="2"/>
      </rPr>
      <t>LAST</t>
    </r>
    <r>
      <rPr>
        <sz val="72"/>
        <color theme="1"/>
        <rFont val="HandelGotDLig"/>
        <family val="2"/>
      </rPr>
      <t xml:space="preserve"> </t>
    </r>
    <r>
      <rPr>
        <sz val="72"/>
        <color theme="5" tint="-0.249977111117893"/>
        <rFont val="HandelGotDLig"/>
        <family val="2"/>
      </rPr>
      <t>16</t>
    </r>
  </si>
  <si>
    <r>
      <rPr>
        <i/>
        <sz val="72"/>
        <color rgb="FF0070C0"/>
        <rFont val="HandelGotDLig"/>
        <family val="2"/>
      </rPr>
      <t>SEMI-</t>
    </r>
    <r>
      <rPr>
        <i/>
        <sz val="72"/>
        <color theme="5" tint="-0.249977111117893"/>
        <rFont val="HandelGotDLig"/>
        <family val="2"/>
      </rPr>
      <t>FINALS</t>
    </r>
  </si>
  <si>
    <r>
      <rPr>
        <i/>
        <sz val="72"/>
        <color rgb="FF0070C0"/>
        <rFont val="HandelGotDLig"/>
        <family val="2"/>
      </rPr>
      <t xml:space="preserve">THE </t>
    </r>
    <r>
      <rPr>
        <i/>
        <sz val="72"/>
        <color theme="5" tint="-0.249977111117893"/>
        <rFont val="HandelGotDLig"/>
        <family val="2"/>
      </rPr>
      <t>FINAL</t>
    </r>
  </si>
  <si>
    <r>
      <rPr>
        <sz val="72"/>
        <color rgb="FF0070C0"/>
        <rFont val="HandelGotDLig"/>
        <family val="2"/>
      </rPr>
      <t>GROUPS</t>
    </r>
    <r>
      <rPr>
        <sz val="72"/>
        <color theme="1"/>
        <rFont val="HandelGotDLig"/>
        <family val="2"/>
      </rPr>
      <t xml:space="preserve"> </t>
    </r>
    <r>
      <rPr>
        <sz val="72"/>
        <color theme="5" tint="-0.249977111117893"/>
        <rFont val="HandelGotDLig"/>
        <family val="2"/>
      </rPr>
      <t>A-D</t>
    </r>
  </si>
  <si>
    <r>
      <t>GROUPS</t>
    </r>
    <r>
      <rPr>
        <sz val="72"/>
        <color theme="1"/>
        <rFont val="HandelGotDLig"/>
        <family val="2"/>
      </rPr>
      <t xml:space="preserve"> </t>
    </r>
    <r>
      <rPr>
        <sz val="72"/>
        <color theme="5" tint="-0.249977111117893"/>
        <rFont val="HandelGotDLig"/>
        <family val="2"/>
      </rPr>
      <t>E-H</t>
    </r>
  </si>
  <si>
    <t>GROUPS</t>
  </si>
  <si>
    <r>
      <t xml:space="preserve">Group </t>
    </r>
    <r>
      <rPr>
        <i/>
        <sz val="14"/>
        <color theme="5" tint="-0.249977111117893"/>
        <rFont val="HandelGotDLig"/>
        <family val="2"/>
      </rPr>
      <t>A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</si>
  <si>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B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</si>
  <si>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C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</si>
  <si>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D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</si>
  <si>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E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</si>
  <si>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F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</si>
  <si>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G</t>
    </r>
  </si>
  <si>
    <r>
      <t xml:space="preserve">Group </t>
    </r>
    <r>
      <rPr>
        <i/>
        <sz val="14"/>
        <color theme="5" tint="-0.249977111117893"/>
        <rFont val="HandelGotDLig"/>
        <family val="2"/>
      </rPr>
      <t>H</t>
    </r>
  </si>
  <si>
    <r>
      <rPr>
        <i/>
        <sz val="66"/>
        <color rgb="FF0070C0"/>
        <rFont val="HandelGotDLig"/>
        <family val="2"/>
      </rPr>
      <t>QUARTER-</t>
    </r>
    <r>
      <rPr>
        <i/>
        <sz val="66"/>
        <color theme="5" tint="-0.249977111117893"/>
        <rFont val="HandelGotDLig"/>
        <family val="2"/>
      </rPr>
      <t>FINALS</t>
    </r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</si>
  <si>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</si>
  <si>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</si>
  <si>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</si>
  <si>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</si>
  <si>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</si>
  <si>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</si>
  <si>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</si>
  <si>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</si>
  <si>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</si>
  <si>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</si>
  <si>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</si>
  <si>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rgb="FFC00000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</si>
  <si>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</si>
  <si>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</si>
  <si>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</si>
  <si>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</si>
  <si>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rgb="FFC0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</si>
  <si>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C00000"/>
        <rFont val="Calibri"/>
        <family val="2"/>
      </rPr>
      <t>TEMPLATE</t>
    </r>
    <r>
      <rPr>
        <sz val="11"/>
        <color rgb="FFC00000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</si>
  <si>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</si>
  <si>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</si>
  <si>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</si>
  <si>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</si>
  <si>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</si>
  <si>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</si>
  <si>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</si>
  <si>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</si>
  <si>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</si>
  <si>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</si>
  <si>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</si>
  <si>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</si>
  <si>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</si>
  <si>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</si>
  <si>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</si>
  <si>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</si>
  <si>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</si>
  <si>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</si>
  <si>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</si>
  <si>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</si>
  <si>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</si>
  <si>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</si>
  <si>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</si>
  <si>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</si>
  <si>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</si>
  <si>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Team</t>
  </si>
  <si>
    <t>FIFA Rank</t>
  </si>
  <si>
    <t>FIFA.com World Ranking</t>
  </si>
  <si>
    <t>GF</t>
  </si>
  <si>
    <t>GA</t>
  </si>
  <si>
    <t>FIFA</t>
  </si>
  <si>
    <t>DELTA</t>
  </si>
  <si>
    <t>Place</t>
  </si>
  <si>
    <t>R</t>
  </si>
  <si>
    <t>F-A</t>
  </si>
  <si>
    <t>Rank</t>
  </si>
  <si>
    <r>
      <t xml:space="preserve">GROUP </t>
    </r>
    <r>
      <rPr>
        <i/>
        <sz val="18"/>
        <color theme="5"/>
        <rFont val="Eras Demi ITC"/>
        <family val="2"/>
      </rPr>
      <t>B</t>
    </r>
  </si>
  <si>
    <r>
      <t xml:space="preserve">GROUP </t>
    </r>
    <r>
      <rPr>
        <i/>
        <sz val="18"/>
        <color theme="5"/>
        <rFont val="Eras Demi ITC"/>
        <family val="2"/>
      </rPr>
      <t>D</t>
    </r>
  </si>
  <si>
    <r>
      <t xml:space="preserve">GROUP </t>
    </r>
    <r>
      <rPr>
        <i/>
        <sz val="18"/>
        <color theme="5"/>
        <rFont val="Eras Demi ITC"/>
        <family val="2"/>
      </rPr>
      <t>F</t>
    </r>
  </si>
  <si>
    <r>
      <t xml:space="preserve">GROUP </t>
    </r>
    <r>
      <rPr>
        <i/>
        <sz val="18"/>
        <color theme="5"/>
        <rFont val="Eras Demi ITC"/>
        <family val="2"/>
      </rPr>
      <t>H</t>
    </r>
  </si>
  <si>
    <t>Groups A-D</t>
  </si>
  <si>
    <t>Groups E-H</t>
  </si>
  <si>
    <t>Calculations</t>
  </si>
  <si>
    <t>Saudi Arabia</t>
  </si>
  <si>
    <t>Morocco</t>
  </si>
  <si>
    <t>IR Iran</t>
  </si>
  <si>
    <t>Denmark</t>
  </si>
  <si>
    <t>Serbia</t>
  </si>
  <si>
    <t>Tunisia</t>
  </si>
  <si>
    <t>Poland</t>
  </si>
  <si>
    <t>Senegal</t>
  </si>
  <si>
    <t>Qatar</t>
  </si>
  <si>
    <t>Netherlands</t>
  </si>
  <si>
    <t>Equador</t>
  </si>
  <si>
    <t>USA</t>
  </si>
  <si>
    <t>Wales</t>
  </si>
  <si>
    <t>Canada</t>
  </si>
  <si>
    <t>Cameroon</t>
  </si>
  <si>
    <t>Ghana</t>
  </si>
  <si>
    <t>World Cup Chart 2022</t>
  </si>
  <si>
    <t>FIFA.com Final Gorups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</si>
</sst>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8">
    <font>
      <sz val="11"/>
      <color theme="1"/>
      <name val="Calibri"/>
      <family val="2"/>
      <scheme val="minor"/>
    </font>
    <font>
      <i/>
      <sz val="18"/>
      <color theme="0"/>
      <name val="Eras Demi ITC"/>
      <family val="2"/>
    </font>
    <font>
      <i/>
      <sz val="18"/>
      <color theme="5"/>
      <name val="Eras Demi ITC"/>
      <family val="2"/>
    </font>
    <font>
      <i/>
      <sz val="18"/>
      <color theme="1" tint="0.14999847407452621"/>
      <name val="Eras Demi ITC"/>
      <family val="2"/>
    </font>
    <font>
      <sz val="11"/>
      <color theme="1"/>
      <name val="HandelGotDLig"/>
      <family val="2"/>
    </font>
    <font>
      <i/>
      <sz val="11"/>
      <color theme="8" tint="-0.499984740745262"/>
      <name val="HandelGotDLig"/>
      <family val="2"/>
    </font>
    <font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HandelGotDLig"/>
      <family val="2"/>
    </font>
    <font>
      <b/>
      <sz val="11"/>
      <color theme="8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HandelGotDLig"/>
      <family val="2"/>
    </font>
    <font>
      <sz val="24"/>
      <color theme="1"/>
      <name val="HandelGotDLig"/>
      <family val="2"/>
    </font>
    <font>
      <sz val="24"/>
      <color theme="5" tint="-0.249977111117893"/>
      <name val="HandelGotDLig"/>
      <family val="2"/>
    </font>
    <font>
      <sz val="11"/>
      <color theme="0"/>
      <name val="HandelGotDLig"/>
      <family val="2"/>
    </font>
    <font>
      <sz val="14"/>
      <color theme="1"/>
      <name val="HandelGotDLig"/>
      <family val="2"/>
    </font>
    <font>
      <sz val="24"/>
      <color theme="0"/>
      <name val="HandelGotDLig"/>
      <family val="2"/>
    </font>
    <font>
      <sz val="20"/>
      <color theme="0"/>
      <name val="HandelGotDLig"/>
      <family val="2"/>
    </font>
    <font>
      <sz val="72"/>
      <color theme="1"/>
      <name val="HandelGotDLig"/>
      <family val="2"/>
    </font>
    <font>
      <sz val="72"/>
      <color theme="5" tint="-0.249977111117893"/>
      <name val="HandelGotDLig"/>
      <family val="2"/>
    </font>
    <font>
      <sz val="72"/>
      <color rgb="FF0070C0"/>
      <name val="HandelGotDLig"/>
      <family val="2"/>
    </font>
    <font>
      <i/>
      <sz val="72"/>
      <color theme="1"/>
      <name val="HandelGotDLig"/>
      <family val="2"/>
    </font>
    <font>
      <i/>
      <sz val="72"/>
      <color rgb="FF0070C0"/>
      <name val="HandelGotDLig"/>
      <family val="2"/>
    </font>
    <font>
      <i/>
      <sz val="72"/>
      <color theme="5" tint="-0.249977111117893"/>
      <name val="HandelGotDLig"/>
      <family val="2"/>
    </font>
    <font>
      <sz val="14"/>
      <color theme="0"/>
      <name val="HandelGotDLig"/>
      <family val="2"/>
    </font>
    <font>
      <i/>
      <sz val="14"/>
      <color theme="0"/>
      <name val="HandelGotDLig"/>
      <family val="2"/>
    </font>
    <font>
      <i/>
      <sz val="14"/>
      <color theme="5" tint="-0.249977111117893"/>
      <name val="HandelGotDLig"/>
      <family val="2"/>
    </font>
    <font>
      <i/>
      <sz val="66"/>
      <color theme="1"/>
      <name val="HandelGotDLig"/>
      <family val="2"/>
    </font>
    <font>
      <i/>
      <sz val="66"/>
      <color rgb="FF0070C0"/>
      <name val="HandelGotDLig"/>
      <family val="2"/>
    </font>
    <font>
      <i/>
      <sz val="66"/>
      <color theme="5" tint="-0.249977111117893"/>
      <name val="HandelGotDLig"/>
      <family val="2"/>
    </font>
    <font>
      <b/>
      <sz val="22"/>
      <color theme="4" tint="-0.49998474074526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rgb="FF0070C0"/>
      <name val="Areal"/>
    </font>
    <font>
      <sz val="18"/>
      <color theme="0"/>
      <name val="HandelGotDLig"/>
      <family val="2"/>
    </font>
    <font>
      <sz val="13"/>
      <color theme="5" tint="-0.499984740745262"/>
      <name val="HandelGotDLig"/>
      <family val="2"/>
    </font>
    <font>
      <sz val="13"/>
      <color theme="4" tint="-0.499984740745262"/>
      <name val="HandelGotDLig"/>
      <family val="2"/>
    </font>
    <font>
      <sz val="13"/>
      <color theme="9" tint="-0.499984740745262"/>
      <name val="HandelGotDLig"/>
      <family val="2"/>
    </font>
    <font>
      <sz val="28"/>
      <color theme="1"/>
      <name val="Calibri"/>
      <family val="2"/>
      <scheme val="minor"/>
    </font>
    <font>
      <sz val="8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/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/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0" fontId="11" fillId="0" borderId="0" xfId="0" applyFont="1" applyAlignment="1">
      <alignment vertical="center"/>
    </xf>
    <xf numFmtId="0" fontId="4" fillId="10" borderId="0" xfId="0" applyFont="1" applyFill="1" applyAlignment="1">
      <alignment horizontal="left" vertical="center" inden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right" vertical="center" indent="1"/>
    </xf>
    <xf numFmtId="0" fontId="13" fillId="3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10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7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23" fillId="3" borderId="0" xfId="0" applyFont="1" applyFill="1" applyAlignment="1">
      <alignment horizontal="left" vertical="center" indent="1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30" fillId="0" borderId="0" xfId="1" applyBorder="1" applyAlignment="1" applyProtection="1"/>
    <xf numFmtId="0" fontId="0" fillId="0" borderId="0" xfId="0" applyBorder="1"/>
    <xf numFmtId="0" fontId="31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40" fillId="0" borderId="0" xfId="0" applyFont="1" applyFill="1" applyBorder="1" applyAlignment="1">
      <alignment horizontal="left"/>
    </xf>
    <xf numFmtId="0" fontId="41" fillId="0" borderId="0" xfId="0" applyFont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Alignment="1"/>
    <xf numFmtId="0" fontId="26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15" borderId="0" xfId="0" applyFont="1" applyFill="1" applyAlignment="1">
      <alignment horizontal="left" vertical="center" indent="1"/>
    </xf>
    <xf numFmtId="0" fontId="43" fillId="5" borderId="4" xfId="0" applyFont="1" applyFill="1" applyBorder="1" applyAlignment="1">
      <alignment horizontal="left" vertical="center" indent="1"/>
    </xf>
    <xf numFmtId="0" fontId="43" fillId="5" borderId="4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right" vertical="center" indent="1"/>
    </xf>
    <xf numFmtId="0" fontId="44" fillId="14" borderId="5" xfId="0" applyFont="1" applyFill="1" applyBorder="1" applyAlignment="1">
      <alignment horizontal="left" vertical="center" indent="1"/>
    </xf>
    <xf numFmtId="0" fontId="44" fillId="14" borderId="5" xfId="0" applyFont="1" applyFill="1" applyBorder="1" applyAlignment="1">
      <alignment horizontal="center" vertical="center"/>
    </xf>
    <xf numFmtId="0" fontId="44" fillId="14" borderId="5" xfId="0" applyFont="1" applyFill="1" applyBorder="1" applyAlignment="1">
      <alignment horizontal="right" vertical="center" indent="1"/>
    </xf>
    <xf numFmtId="0" fontId="45" fillId="8" borderId="6" xfId="0" applyFont="1" applyFill="1" applyBorder="1" applyAlignment="1">
      <alignment horizontal="left" vertical="center" indent="1"/>
    </xf>
    <xf numFmtId="0" fontId="45" fillId="8" borderId="6" xfId="0" applyFont="1" applyFill="1" applyBorder="1" applyAlignment="1">
      <alignment horizontal="center" vertical="center"/>
    </xf>
    <xf numFmtId="0" fontId="45" fillId="8" borderId="6" xfId="0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47" fillId="0" borderId="0" xfId="1" applyFont="1" applyAlignment="1" applyProtection="1">
      <alignment vertical="center"/>
    </xf>
    <xf numFmtId="0" fontId="24" fillId="11" borderId="0" xfId="0" applyFont="1" applyFill="1" applyAlignment="1">
      <alignment horizontal="center" vertical="center" textRotation="90"/>
    </xf>
    <xf numFmtId="0" fontId="24" fillId="11" borderId="0" xfId="0" applyFont="1" applyFill="1" applyAlignment="1">
      <alignment horizontal="center" vertical="center" textRotation="90"/>
    </xf>
    <xf numFmtId="0" fontId="4" fillId="0" borderId="0" xfId="0" applyFont="1" applyFill="1" applyAlignment="1">
      <alignment vertical="center"/>
    </xf>
    <xf numFmtId="0" fontId="30" fillId="0" borderId="0" xfId="1" applyAlignment="1" applyProtection="1">
      <alignment vertical="center"/>
    </xf>
    <xf numFmtId="0" fontId="42" fillId="0" borderId="0" xfId="0" applyFont="1" applyAlignment="1">
      <alignment horizontal="center" vertical="center"/>
    </xf>
    <xf numFmtId="0" fontId="42" fillId="4" borderId="0" xfId="1" applyFont="1" applyFill="1" applyAlignment="1" applyProtection="1">
      <alignment horizontal="center" vertical="center"/>
    </xf>
    <xf numFmtId="0" fontId="24" fillId="11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 indent="1"/>
    </xf>
    <xf numFmtId="0" fontId="23" fillId="3" borderId="0" xfId="0" applyFont="1" applyFill="1" applyAlignment="1">
      <alignment horizontal="right" vertical="center" indent="1"/>
    </xf>
    <xf numFmtId="0" fontId="12" fillId="11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left" vertical="center" indent="1"/>
    </xf>
    <xf numFmtId="0" fontId="13" fillId="12" borderId="0" xfId="0" applyFont="1" applyFill="1" applyAlignment="1">
      <alignment horizontal="right" vertical="center" indent="1"/>
    </xf>
    <xf numFmtId="0" fontId="15" fillId="11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right" vertical="center" indent="1"/>
    </xf>
    <xf numFmtId="0" fontId="16" fillId="11" borderId="0" xfId="0" applyFont="1" applyFill="1" applyAlignment="1">
      <alignment horizontal="center" vertical="center" textRotation="90" wrapText="1"/>
    </xf>
    <xf numFmtId="0" fontId="16" fillId="11" borderId="0" xfId="0" applyFont="1" applyFill="1" applyAlignment="1">
      <alignment horizontal="center" vertical="center" textRotation="90"/>
    </xf>
    <xf numFmtId="0" fontId="16" fillId="6" borderId="0" xfId="0" applyFont="1" applyFill="1" applyAlignment="1">
      <alignment horizontal="center" vertical="center" textRotation="90" wrapText="1"/>
    </xf>
    <xf numFmtId="0" fontId="16" fillId="6" borderId="0" xfId="0" applyFont="1" applyFill="1" applyAlignment="1">
      <alignment horizontal="center" vertical="center" textRotation="90"/>
    </xf>
    <xf numFmtId="0" fontId="13" fillId="4" borderId="0" xfId="0" applyFont="1" applyFill="1" applyAlignment="1">
      <alignment horizontal="left" vertical="center" indent="1"/>
    </xf>
    <xf numFmtId="0" fontId="13" fillId="4" borderId="0" xfId="0" applyFont="1" applyFill="1" applyAlignment="1">
      <alignment horizontal="right" vertical="center" indent="1"/>
    </xf>
    <xf numFmtId="0" fontId="0" fillId="0" borderId="0" xfId="0" applyFill="1" applyBorder="1" applyAlignment="1">
      <alignment horizontal="left"/>
    </xf>
    <xf numFmtId="0" fontId="29" fillId="0" borderId="0" xfId="0" applyFont="1" applyFill="1" applyBorder="1" applyAlignment="1">
      <alignment horizontal="left" vertical="center"/>
    </xf>
    <xf numFmtId="0" fontId="32" fillId="13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justify"/>
    </xf>
    <xf numFmtId="0" fontId="3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32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hyperlink" Target="https://www.spreadsheet123.com/ExcelTemplates/football-world-cup-chart.html?utm_source=world-cup-chart&amp;utm_medium=social-prompt&amp;utm_campaign=templates" TargetMode="External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41.png"/><Relationship Id="rId3" Type="http://schemas.openxmlformats.org/officeDocument/2006/relationships/image" Target="../media/image35.png"/><Relationship Id="rId7" Type="http://schemas.openxmlformats.org/officeDocument/2006/relationships/image" Target="../media/image7.png"/><Relationship Id="rId12" Type="http://schemas.openxmlformats.org/officeDocument/2006/relationships/image" Target="../media/image40.png"/><Relationship Id="rId17" Type="http://schemas.openxmlformats.org/officeDocument/2006/relationships/image" Target="../media/image43.png"/><Relationship Id="rId2" Type="http://schemas.openxmlformats.org/officeDocument/2006/relationships/image" Target="../media/image2.png"/><Relationship Id="rId16" Type="http://schemas.openxmlformats.org/officeDocument/2006/relationships/image" Target="../media/image4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39.png"/><Relationship Id="rId5" Type="http://schemas.openxmlformats.org/officeDocument/2006/relationships/image" Target="../media/image36.png"/><Relationship Id="rId15" Type="http://schemas.openxmlformats.org/officeDocument/2006/relationships/image" Target="../media/image15.png"/><Relationship Id="rId10" Type="http://schemas.openxmlformats.org/officeDocument/2006/relationships/image" Target="../media/image38.png"/><Relationship Id="rId4" Type="http://schemas.openxmlformats.org/officeDocument/2006/relationships/image" Target="../media/image4.png"/><Relationship Id="rId9" Type="http://schemas.openxmlformats.org/officeDocument/2006/relationships/image" Target="../media/image37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g"/><Relationship Id="rId13" Type="http://schemas.openxmlformats.org/officeDocument/2006/relationships/image" Target="../media/image28.png"/><Relationship Id="rId3" Type="http://schemas.openxmlformats.org/officeDocument/2006/relationships/image" Target="../media/image45.png"/><Relationship Id="rId7" Type="http://schemas.openxmlformats.org/officeDocument/2006/relationships/image" Target="../media/image47.png"/><Relationship Id="rId12" Type="http://schemas.openxmlformats.org/officeDocument/2006/relationships/image" Target="../media/image49.png"/><Relationship Id="rId17" Type="http://schemas.openxmlformats.org/officeDocument/2006/relationships/image" Target="../media/image52.png"/><Relationship Id="rId2" Type="http://schemas.openxmlformats.org/officeDocument/2006/relationships/image" Target="../media/image44.png"/><Relationship Id="rId16" Type="http://schemas.openxmlformats.org/officeDocument/2006/relationships/image" Target="../media/image51.png"/><Relationship Id="rId1" Type="http://schemas.openxmlformats.org/officeDocument/2006/relationships/image" Target="../media/image1.png"/><Relationship Id="rId6" Type="http://schemas.openxmlformats.org/officeDocument/2006/relationships/image" Target="../media/image21.png"/><Relationship Id="rId11" Type="http://schemas.openxmlformats.org/officeDocument/2006/relationships/image" Target="../media/image48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10" Type="http://schemas.openxmlformats.org/officeDocument/2006/relationships/image" Target="../media/image25.png"/><Relationship Id="rId4" Type="http://schemas.openxmlformats.org/officeDocument/2006/relationships/image" Target="../media/image46.png"/><Relationship Id="rId9" Type="http://schemas.openxmlformats.org/officeDocument/2006/relationships/image" Target="../media/image24.png"/><Relationship Id="rId14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1019175</xdr:colOff>
      <xdr:row>0</xdr:row>
      <xdr:rowOff>95250</xdr:rowOff>
    </xdr:from>
    <xdr:to>
      <xdr:col>9</xdr:col>
      <xdr:colOff>942975</xdr:colOff>
      <xdr:row>0</xdr:row>
      <xdr:rowOff>561975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5250"/>
          <a:ext cx="209550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533237</xdr:colOff>
      <xdr:row>5</xdr:row>
      <xdr:rowOff>24671</xdr:rowOff>
    </xdr:from>
    <xdr:to>
      <xdr:col>2</xdr:col>
      <xdr:colOff>283637</xdr:colOff>
      <xdr:row>5</xdr:row>
      <xdr:rowOff>261243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C9B346-8B51-3606-7FB5-729BADE6A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46444" y="1714968"/>
          <a:ext cx="359375" cy="236572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533237</xdr:colOff>
      <xdr:row>6</xdr:row>
      <xdr:rowOff>23942</xdr:rowOff>
    </xdr:from>
    <xdr:to>
      <xdr:col>2</xdr:col>
      <xdr:colOff>283637</xdr:colOff>
      <xdr:row>6</xdr:row>
      <xdr:rowOff>260515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3B98B7C-E1B3-34D8-98C6-903D5759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44" y="1991401"/>
          <a:ext cx="359375" cy="236573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533237</xdr:colOff>
      <xdr:row>7</xdr:row>
      <xdr:rowOff>21497</xdr:rowOff>
    </xdr:from>
    <xdr:to>
      <xdr:col>2</xdr:col>
      <xdr:colOff>283637</xdr:colOff>
      <xdr:row>7</xdr:row>
      <xdr:rowOff>258068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AEF6CF8-E789-4012-C1A3-794B96B0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44" y="2266118"/>
          <a:ext cx="359375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533237</xdr:colOff>
      <xdr:row>8</xdr:row>
      <xdr:rowOff>22954</xdr:rowOff>
    </xdr:from>
    <xdr:to>
      <xdr:col>2</xdr:col>
      <xdr:colOff>283637</xdr:colOff>
      <xdr:row>8</xdr:row>
      <xdr:rowOff>259525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451B3B3-2481-6B68-7E6B-8EC80F225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44" y="2544737"/>
          <a:ext cx="359375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10</xdr:row>
      <xdr:rowOff>23424</xdr:rowOff>
    </xdr:from>
    <xdr:to>
      <xdr:col>2</xdr:col>
      <xdr:colOff>283949</xdr:colOff>
      <xdr:row>10</xdr:row>
      <xdr:rowOff>259995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5D2B92B-1FA8-1BF6-BABC-6E0B7BDF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3052686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11</xdr:row>
      <xdr:rowOff>23427</xdr:rowOff>
    </xdr:from>
    <xdr:to>
      <xdr:col>2</xdr:col>
      <xdr:colOff>283949</xdr:colOff>
      <xdr:row>11</xdr:row>
      <xdr:rowOff>259998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119FB03-12CD-B692-C4D8-FDB20C483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3329851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12</xdr:row>
      <xdr:rowOff>23424</xdr:rowOff>
    </xdr:from>
    <xdr:to>
      <xdr:col>2</xdr:col>
      <xdr:colOff>283949</xdr:colOff>
      <xdr:row>12</xdr:row>
      <xdr:rowOff>259995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AC4186B4-6FE9-F835-E910-A8DB0421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3607010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15</xdr:row>
      <xdr:rowOff>27330</xdr:rowOff>
    </xdr:from>
    <xdr:to>
      <xdr:col>2</xdr:col>
      <xdr:colOff>283949</xdr:colOff>
      <xdr:row>15</xdr:row>
      <xdr:rowOff>263901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8C47C39-338A-42CD-EFFB-DE8F1EE4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4395557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16</xdr:row>
      <xdr:rowOff>28443</xdr:rowOff>
    </xdr:from>
    <xdr:to>
      <xdr:col>2</xdr:col>
      <xdr:colOff>283949</xdr:colOff>
      <xdr:row>16</xdr:row>
      <xdr:rowOff>265014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BF0A292-A6D4-77B1-D2B3-196AE39A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4673832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17</xdr:row>
      <xdr:rowOff>25652</xdr:rowOff>
    </xdr:from>
    <xdr:to>
      <xdr:col>2</xdr:col>
      <xdr:colOff>283949</xdr:colOff>
      <xdr:row>17</xdr:row>
      <xdr:rowOff>262223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F072AAF-53D6-C3D5-175D-5AC01D9B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4948203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532924</xdr:colOff>
      <xdr:row>18</xdr:row>
      <xdr:rowOff>22862</xdr:rowOff>
    </xdr:from>
    <xdr:to>
      <xdr:col>2</xdr:col>
      <xdr:colOff>283949</xdr:colOff>
      <xdr:row>18</xdr:row>
      <xdr:rowOff>259433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AC95CE0-4523-46F8-A680-E1D1CC7C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31" y="5222575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533391</xdr:colOff>
      <xdr:row>23</xdr:row>
      <xdr:rowOff>27328</xdr:rowOff>
    </xdr:from>
    <xdr:to>
      <xdr:col>2</xdr:col>
      <xdr:colOff>284416</xdr:colOff>
      <xdr:row>23</xdr:row>
      <xdr:rowOff>263899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64B741FE-74DC-8020-655A-679DF698C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61" y="6554563"/>
          <a:ext cx="361016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533392</xdr:colOff>
      <xdr:row>21</xdr:row>
      <xdr:rowOff>28989</xdr:rowOff>
    </xdr:from>
    <xdr:to>
      <xdr:col>2</xdr:col>
      <xdr:colOff>284417</xdr:colOff>
      <xdr:row>21</xdr:row>
      <xdr:rowOff>265560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AE2B199-82CF-D2D5-B535-64215B51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99" y="6013344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533392</xdr:colOff>
      <xdr:row>20</xdr:row>
      <xdr:rowOff>26635</xdr:rowOff>
    </xdr:from>
    <xdr:to>
      <xdr:col>2</xdr:col>
      <xdr:colOff>284417</xdr:colOff>
      <xdr:row>20</xdr:row>
      <xdr:rowOff>263384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D24BA0C-EE48-955D-87DC-7A0DE70C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62" y="5722063"/>
          <a:ext cx="361016" cy="236749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533392</xdr:colOff>
      <xdr:row>22</xdr:row>
      <xdr:rowOff>27775</xdr:rowOff>
    </xdr:from>
    <xdr:to>
      <xdr:col>2</xdr:col>
      <xdr:colOff>284417</xdr:colOff>
      <xdr:row>22</xdr:row>
      <xdr:rowOff>264346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D6C5170-AAD2-0008-2356-6CD040F4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62" y="6277741"/>
          <a:ext cx="361016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10</xdr:row>
      <xdr:rowOff>23422</xdr:rowOff>
    </xdr:from>
    <xdr:to>
      <xdr:col>7</xdr:col>
      <xdr:colOff>285827</xdr:colOff>
      <xdr:row>10</xdr:row>
      <xdr:rowOff>259993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9D670424-2448-745E-C63B-93963BE0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3052684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534803</xdr:colOff>
      <xdr:row>15</xdr:row>
      <xdr:rowOff>28986</xdr:rowOff>
    </xdr:from>
    <xdr:to>
      <xdr:col>7</xdr:col>
      <xdr:colOff>285828</xdr:colOff>
      <xdr:row>15</xdr:row>
      <xdr:rowOff>265557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E15866A-3D19-267B-E9A1-717B20CBE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1" y="4397213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11</xdr:row>
      <xdr:rowOff>22838</xdr:rowOff>
    </xdr:from>
    <xdr:to>
      <xdr:col>7</xdr:col>
      <xdr:colOff>285827</xdr:colOff>
      <xdr:row>11</xdr:row>
      <xdr:rowOff>259409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9760636-47FE-852F-92F6-B451DB295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3329262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534803</xdr:colOff>
      <xdr:row>18</xdr:row>
      <xdr:rowOff>24497</xdr:rowOff>
    </xdr:from>
    <xdr:to>
      <xdr:col>7</xdr:col>
      <xdr:colOff>285828</xdr:colOff>
      <xdr:row>18</xdr:row>
      <xdr:rowOff>261068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FBDF8D9-3C57-3477-03DB-D812A5886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1" y="5224210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538706</xdr:colOff>
      <xdr:row>8</xdr:row>
      <xdr:rowOff>22258</xdr:rowOff>
    </xdr:from>
    <xdr:to>
      <xdr:col>7</xdr:col>
      <xdr:colOff>289731</xdr:colOff>
      <xdr:row>8</xdr:row>
      <xdr:rowOff>258829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510A6F6-5312-8C94-73C7-B50350BF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1534" y="2544041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534803</xdr:colOff>
      <xdr:row>13</xdr:row>
      <xdr:rowOff>23917</xdr:rowOff>
    </xdr:from>
    <xdr:to>
      <xdr:col>7</xdr:col>
      <xdr:colOff>285828</xdr:colOff>
      <xdr:row>13</xdr:row>
      <xdr:rowOff>260488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9E9B190-C1F6-6F9B-8E0B-030D68D6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1" y="3884665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5</xdr:row>
      <xdr:rowOff>21668</xdr:rowOff>
    </xdr:from>
    <xdr:to>
      <xdr:col>7</xdr:col>
      <xdr:colOff>285827</xdr:colOff>
      <xdr:row>5</xdr:row>
      <xdr:rowOff>258239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D7E25775-DF52-DC73-35CE-381FFEB5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1711965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6</xdr:row>
      <xdr:rowOff>23330</xdr:rowOff>
    </xdr:from>
    <xdr:to>
      <xdr:col>7</xdr:col>
      <xdr:colOff>285827</xdr:colOff>
      <xdr:row>6</xdr:row>
      <xdr:rowOff>259901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C36E9D8-B190-039D-870F-2EED2CAD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1990789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534801</xdr:colOff>
      <xdr:row>21</xdr:row>
      <xdr:rowOff>28892</xdr:rowOff>
    </xdr:from>
    <xdr:to>
      <xdr:col>7</xdr:col>
      <xdr:colOff>285826</xdr:colOff>
      <xdr:row>21</xdr:row>
      <xdr:rowOff>265463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4E399622-4BD5-A637-CA27-F0F3781F9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29" y="6013247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7</xdr:row>
      <xdr:rowOff>22748</xdr:rowOff>
    </xdr:from>
    <xdr:to>
      <xdr:col>7</xdr:col>
      <xdr:colOff>285827</xdr:colOff>
      <xdr:row>7</xdr:row>
      <xdr:rowOff>259319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AE3DA2F-B429-8C7E-3475-8337F52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2267369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534803</xdr:colOff>
      <xdr:row>23</xdr:row>
      <xdr:rowOff>24404</xdr:rowOff>
    </xdr:from>
    <xdr:to>
      <xdr:col>7</xdr:col>
      <xdr:colOff>285828</xdr:colOff>
      <xdr:row>23</xdr:row>
      <xdr:rowOff>260975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409FA938-ABE6-2935-D4BE-473742FC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1" y="6563082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12</xdr:row>
      <xdr:rowOff>22162</xdr:rowOff>
    </xdr:from>
    <xdr:to>
      <xdr:col>7</xdr:col>
      <xdr:colOff>285827</xdr:colOff>
      <xdr:row>12</xdr:row>
      <xdr:rowOff>258733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C8898D0D-935E-54F7-D24D-66D27D6E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3605748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20</xdr:row>
      <xdr:rowOff>27724</xdr:rowOff>
    </xdr:from>
    <xdr:to>
      <xdr:col>7</xdr:col>
      <xdr:colOff>285827</xdr:colOff>
      <xdr:row>20</xdr:row>
      <xdr:rowOff>264295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48AE41A-D602-4B58-6322-B4B58DC4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5734917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16</xdr:row>
      <xdr:rowOff>25481</xdr:rowOff>
    </xdr:from>
    <xdr:to>
      <xdr:col>7</xdr:col>
      <xdr:colOff>285827</xdr:colOff>
      <xdr:row>16</xdr:row>
      <xdr:rowOff>262052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682A4FA-A2C1-9274-F223-B47BEA4A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4670870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534801</xdr:colOff>
      <xdr:row>17</xdr:row>
      <xdr:rowOff>27141</xdr:rowOff>
    </xdr:from>
    <xdr:to>
      <xdr:col>7</xdr:col>
      <xdr:colOff>285826</xdr:colOff>
      <xdr:row>17</xdr:row>
      <xdr:rowOff>263712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E4CC237-D413-647B-FDCA-AE645C38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29" y="4949692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534802</xdr:colOff>
      <xdr:row>22</xdr:row>
      <xdr:rowOff>28802</xdr:rowOff>
    </xdr:from>
    <xdr:to>
      <xdr:col>7</xdr:col>
      <xdr:colOff>285827</xdr:colOff>
      <xdr:row>22</xdr:row>
      <xdr:rowOff>265373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5417CA4F-78D1-5CCB-75A2-43AEBC25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630" y="6290318"/>
          <a:ext cx="360000" cy="236571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531705</xdr:colOff>
      <xdr:row>13</xdr:row>
      <xdr:rowOff>22836</xdr:rowOff>
    </xdr:from>
    <xdr:to>
      <xdr:col>2</xdr:col>
      <xdr:colOff>283794</xdr:colOff>
      <xdr:row>13</xdr:row>
      <xdr:rowOff>260436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86AFB566-3027-5F97-E349-29AC5FFF7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875" y="3875242"/>
          <a:ext cx="362080" cy="237600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11</xdr:col>
      <xdr:colOff>9525</xdr:colOff>
      <xdr:row>0</xdr:row>
      <xdr:rowOff>47625</xdr:rowOff>
    </xdr:from>
    <xdr:to>
      <xdr:col>16</xdr:col>
      <xdr:colOff>190500</xdr:colOff>
      <xdr:row>3</xdr:row>
      <xdr:rowOff>47625</xdr:rowOff>
    </xdr:to>
    <xdr:pic>
      <xdr:nvPicPr>
        <xdr:cNvPr id="119" name="Picture 2">
          <a:hlinkClick xmlns:r="http://schemas.openxmlformats.org/officeDocument/2006/relationships" r:id="rId34" tooltip="Share your opinion on social media"/>
          <a:extLst>
            <a:ext uri="{FF2B5EF4-FFF2-40B4-BE49-F238E27FC236}">
              <a16:creationId xmlns:a16="http://schemas.microsoft.com/office/drawing/2014/main" id="{127A7064-821A-42B6-908F-F9055667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47625"/>
          <a:ext cx="32289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76200</xdr:rowOff>
    </xdr:from>
    <xdr:to>
      <xdr:col>19</xdr:col>
      <xdr:colOff>0</xdr:colOff>
      <xdr:row>0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76200"/>
          <a:ext cx="209550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106150</xdr:colOff>
      <xdr:row>5</xdr:row>
      <xdr:rowOff>47627</xdr:rowOff>
    </xdr:from>
    <xdr:to>
      <xdr:col>2</xdr:col>
      <xdr:colOff>207850</xdr:colOff>
      <xdr:row>5</xdr:row>
      <xdr:rowOff>189571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A77FD45-2A9C-4F67-85B3-8F305CC450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20450" y="1790702"/>
          <a:ext cx="216000" cy="141944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6</xdr:row>
      <xdr:rowOff>56423</xdr:rowOff>
    </xdr:from>
    <xdr:to>
      <xdr:col>2</xdr:col>
      <xdr:colOff>207850</xdr:colOff>
      <xdr:row>6</xdr:row>
      <xdr:rowOff>198368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3410D-9D9B-401F-8430-BE1AD9153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2028098"/>
          <a:ext cx="216000" cy="141945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7</xdr:row>
      <xdr:rowOff>53978</xdr:rowOff>
    </xdr:from>
    <xdr:to>
      <xdr:col>2</xdr:col>
      <xdr:colOff>207850</xdr:colOff>
      <xdr:row>7</xdr:row>
      <xdr:rowOff>195921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71348EF-F4C5-4556-ADB5-9B6DE13F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2254253"/>
          <a:ext cx="216000" cy="141943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8</xdr:row>
      <xdr:rowOff>45910</xdr:rowOff>
    </xdr:from>
    <xdr:to>
      <xdr:col>2</xdr:col>
      <xdr:colOff>207850</xdr:colOff>
      <xdr:row>8</xdr:row>
      <xdr:rowOff>187853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0EF7866-21E9-4A00-880A-F5299C6E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2474785"/>
          <a:ext cx="216000" cy="141943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15</xdr:row>
      <xdr:rowOff>46378</xdr:rowOff>
    </xdr:from>
    <xdr:to>
      <xdr:col>2</xdr:col>
      <xdr:colOff>207850</xdr:colOff>
      <xdr:row>15</xdr:row>
      <xdr:rowOff>188075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8BB46A6-435D-453E-8F6A-0ED79C78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3542053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16</xdr:row>
      <xdr:rowOff>46381</xdr:rowOff>
    </xdr:from>
    <xdr:to>
      <xdr:col>2</xdr:col>
      <xdr:colOff>207850</xdr:colOff>
      <xdr:row>16</xdr:row>
      <xdr:rowOff>188078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F8293-E974-4A05-B956-5B7944033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3770656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17</xdr:row>
      <xdr:rowOff>55903</xdr:rowOff>
    </xdr:from>
    <xdr:to>
      <xdr:col>2</xdr:col>
      <xdr:colOff>207850</xdr:colOff>
      <xdr:row>17</xdr:row>
      <xdr:rowOff>197600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B909586-B608-4EC3-BCF4-FD40B520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4008778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25</xdr:row>
      <xdr:rowOff>50284</xdr:rowOff>
    </xdr:from>
    <xdr:to>
      <xdr:col>2</xdr:col>
      <xdr:colOff>207850</xdr:colOff>
      <xdr:row>25</xdr:row>
      <xdr:rowOff>191981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566AC12-9E23-4185-967B-C4859779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5298559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26</xdr:row>
      <xdr:rowOff>51397</xdr:rowOff>
    </xdr:from>
    <xdr:to>
      <xdr:col>2</xdr:col>
      <xdr:colOff>207850</xdr:colOff>
      <xdr:row>26</xdr:row>
      <xdr:rowOff>193094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1683C2F-03A8-4455-AC45-496B5362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5528272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27</xdr:row>
      <xdr:rowOff>58131</xdr:rowOff>
    </xdr:from>
    <xdr:to>
      <xdr:col>2</xdr:col>
      <xdr:colOff>207850</xdr:colOff>
      <xdr:row>27</xdr:row>
      <xdr:rowOff>199828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1FB8B03-4251-4C0D-BB9A-B5548CAC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5763606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28</xdr:row>
      <xdr:rowOff>45816</xdr:rowOff>
    </xdr:from>
    <xdr:to>
      <xdr:col>2</xdr:col>
      <xdr:colOff>207850</xdr:colOff>
      <xdr:row>28</xdr:row>
      <xdr:rowOff>187513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67A4A29-B189-461C-95C6-95363B7B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5979891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38</xdr:row>
      <xdr:rowOff>50282</xdr:rowOff>
    </xdr:from>
    <xdr:to>
      <xdr:col>2</xdr:col>
      <xdr:colOff>207850</xdr:colOff>
      <xdr:row>38</xdr:row>
      <xdr:rowOff>191979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0BDA227-AA16-4934-B0D6-C996D478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7736957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36</xdr:row>
      <xdr:rowOff>51943</xdr:rowOff>
    </xdr:from>
    <xdr:to>
      <xdr:col>2</xdr:col>
      <xdr:colOff>207850</xdr:colOff>
      <xdr:row>36</xdr:row>
      <xdr:rowOff>193640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C84F7D-E087-4360-8707-803EEB566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7281418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35</xdr:row>
      <xdr:rowOff>49589</xdr:rowOff>
    </xdr:from>
    <xdr:to>
      <xdr:col>2</xdr:col>
      <xdr:colOff>207850</xdr:colOff>
      <xdr:row>35</xdr:row>
      <xdr:rowOff>191392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7E127CD-620B-4AEC-A6C4-F9AE5EB7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7050464"/>
          <a:ext cx="216000" cy="141803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37</xdr:row>
      <xdr:rowOff>50729</xdr:rowOff>
    </xdr:from>
    <xdr:to>
      <xdr:col>2</xdr:col>
      <xdr:colOff>207850</xdr:colOff>
      <xdr:row>37</xdr:row>
      <xdr:rowOff>192426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F45A2FF-716D-4CC6-8BB1-C59B4A53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7508804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106150</xdr:colOff>
      <xdr:row>18</xdr:row>
      <xdr:rowOff>55317</xdr:rowOff>
    </xdr:from>
    <xdr:to>
      <xdr:col>2</xdr:col>
      <xdr:colOff>207850</xdr:colOff>
      <xdr:row>18</xdr:row>
      <xdr:rowOff>197211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C122414-DE5B-48C0-8364-71DB1CEF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50" y="4236792"/>
          <a:ext cx="216000" cy="141894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76200</xdr:rowOff>
    </xdr:from>
    <xdr:to>
      <xdr:col>19</xdr:col>
      <xdr:colOff>0</xdr:colOff>
      <xdr:row>0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76200"/>
          <a:ext cx="209550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15</xdr:row>
      <xdr:rowOff>49379</xdr:rowOff>
    </xdr:from>
    <xdr:to>
      <xdr:col>2</xdr:col>
      <xdr:colOff>206476</xdr:colOff>
      <xdr:row>15</xdr:row>
      <xdr:rowOff>191076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4FD2DCF-76F7-4916-A9CE-DB1A42EE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3545054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104777</xdr:colOff>
      <xdr:row>25</xdr:row>
      <xdr:rowOff>54943</xdr:rowOff>
    </xdr:from>
    <xdr:to>
      <xdr:col>2</xdr:col>
      <xdr:colOff>206477</xdr:colOff>
      <xdr:row>25</xdr:row>
      <xdr:rowOff>196640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692F9D0-22ED-47F2-8CCF-202291FB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5303218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16</xdr:row>
      <xdr:rowOff>48795</xdr:rowOff>
    </xdr:from>
    <xdr:to>
      <xdr:col>2</xdr:col>
      <xdr:colOff>206476</xdr:colOff>
      <xdr:row>16</xdr:row>
      <xdr:rowOff>190492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14EC10A-843A-405E-8551-95BD2E476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3773070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104777</xdr:colOff>
      <xdr:row>28</xdr:row>
      <xdr:rowOff>50454</xdr:rowOff>
    </xdr:from>
    <xdr:to>
      <xdr:col>2</xdr:col>
      <xdr:colOff>206477</xdr:colOff>
      <xdr:row>28</xdr:row>
      <xdr:rowOff>192151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91F3259-B2B2-418A-9801-DABE925C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5984529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108680</xdr:colOff>
      <xdr:row>8</xdr:row>
      <xdr:rowOff>57740</xdr:rowOff>
    </xdr:from>
    <xdr:to>
      <xdr:col>2</xdr:col>
      <xdr:colOff>210380</xdr:colOff>
      <xdr:row>8</xdr:row>
      <xdr:rowOff>199437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47AA5F6-3A7E-46D4-94D2-B1C092BD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80" y="2486615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104777</xdr:colOff>
      <xdr:row>18</xdr:row>
      <xdr:rowOff>49874</xdr:rowOff>
    </xdr:from>
    <xdr:to>
      <xdr:col>2</xdr:col>
      <xdr:colOff>206477</xdr:colOff>
      <xdr:row>18</xdr:row>
      <xdr:rowOff>191571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434D71A-18A5-471C-8BF1-DD0B1CE0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4231349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5</xdr:row>
      <xdr:rowOff>47625</xdr:rowOff>
    </xdr:from>
    <xdr:to>
      <xdr:col>2</xdr:col>
      <xdr:colOff>206476</xdr:colOff>
      <xdr:row>5</xdr:row>
      <xdr:rowOff>189322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9F4843D-3880-458A-A3F2-589E8F55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790700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6</xdr:row>
      <xdr:rowOff>49287</xdr:rowOff>
    </xdr:from>
    <xdr:to>
      <xdr:col>2</xdr:col>
      <xdr:colOff>206476</xdr:colOff>
      <xdr:row>6</xdr:row>
      <xdr:rowOff>190984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680424C-F333-44C3-9CAA-E8C5F9A46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2020962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104775</xdr:colOff>
      <xdr:row>36</xdr:row>
      <xdr:rowOff>45324</xdr:rowOff>
    </xdr:from>
    <xdr:to>
      <xdr:col>2</xdr:col>
      <xdr:colOff>206475</xdr:colOff>
      <xdr:row>36</xdr:row>
      <xdr:rowOff>187021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D1BE631-51C2-4EC9-81A0-99BB5908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274799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7</xdr:row>
      <xdr:rowOff>48705</xdr:rowOff>
    </xdr:from>
    <xdr:to>
      <xdr:col>2</xdr:col>
      <xdr:colOff>206476</xdr:colOff>
      <xdr:row>7</xdr:row>
      <xdr:rowOff>190402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81182B3-0EB8-4C32-A5D0-E62AEF689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2248980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104777</xdr:colOff>
      <xdr:row>38</xdr:row>
      <xdr:rowOff>50361</xdr:rowOff>
    </xdr:from>
    <xdr:to>
      <xdr:col>2</xdr:col>
      <xdr:colOff>206477</xdr:colOff>
      <xdr:row>38</xdr:row>
      <xdr:rowOff>192058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08EE08F-F451-4604-8B4D-DA86965B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7737036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17</xdr:row>
      <xdr:rowOff>48119</xdr:rowOff>
    </xdr:from>
    <xdr:to>
      <xdr:col>2</xdr:col>
      <xdr:colOff>206476</xdr:colOff>
      <xdr:row>17</xdr:row>
      <xdr:rowOff>189816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E855589-015A-4B5A-91C4-FF89EC24A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000994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35</xdr:row>
      <xdr:rowOff>44156</xdr:rowOff>
    </xdr:from>
    <xdr:to>
      <xdr:col>2</xdr:col>
      <xdr:colOff>206476</xdr:colOff>
      <xdr:row>35</xdr:row>
      <xdr:rowOff>185853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CD104FD-07A5-4913-B8F5-4E8A27E3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045031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26</xdr:row>
      <xdr:rowOff>60963</xdr:rowOff>
    </xdr:from>
    <xdr:to>
      <xdr:col>2</xdr:col>
      <xdr:colOff>206476</xdr:colOff>
      <xdr:row>26</xdr:row>
      <xdr:rowOff>202660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4FB8208-D04A-49A5-84E5-96F99FD4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5537838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104775</xdr:colOff>
      <xdr:row>27</xdr:row>
      <xdr:rowOff>53098</xdr:rowOff>
    </xdr:from>
    <xdr:to>
      <xdr:col>2</xdr:col>
      <xdr:colOff>206475</xdr:colOff>
      <xdr:row>27</xdr:row>
      <xdr:rowOff>194795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2A4AA25-7E5A-455C-8266-AC132A278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758573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</xdr:col>
      <xdr:colOff>104776</xdr:colOff>
      <xdr:row>37</xdr:row>
      <xdr:rowOff>45234</xdr:rowOff>
    </xdr:from>
    <xdr:to>
      <xdr:col>2</xdr:col>
      <xdr:colOff>206476</xdr:colOff>
      <xdr:row>37</xdr:row>
      <xdr:rowOff>186931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804E20B-DBA7-445F-AB8A-797955A0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503309"/>
          <a:ext cx="216000" cy="141697"/>
        </a:xfrm>
        <a:prstGeom prst="rect">
          <a:avLst/>
        </a:prstGeom>
        <a:ln w="12700"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66675</xdr:rowOff>
    </xdr:from>
    <xdr:to>
      <xdr:col>21</xdr:col>
      <xdr:colOff>104775</xdr:colOff>
      <xdr:row>0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66675"/>
          <a:ext cx="209550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0</xdr:row>
      <xdr:rowOff>133350</xdr:rowOff>
    </xdr:from>
    <xdr:to>
      <xdr:col>17</xdr:col>
      <xdr:colOff>9525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133350"/>
          <a:ext cx="2095500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1295400</xdr:colOff>
      <xdr:row>0</xdr:row>
      <xdr:rowOff>47625</xdr:rowOff>
    </xdr:from>
    <xdr:to>
      <xdr:col>12</xdr:col>
      <xdr:colOff>1628775</xdr:colOff>
      <xdr:row>0</xdr:row>
      <xdr:rowOff>514350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47625"/>
          <a:ext cx="2095500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1638300</xdr:colOff>
      <xdr:row>0</xdr:row>
      <xdr:rowOff>38100</xdr:rowOff>
    </xdr:from>
    <xdr:to>
      <xdr:col>13</xdr:col>
      <xdr:colOff>9525</xdr:colOff>
      <xdr:row>0</xdr:row>
      <xdr:rowOff>504825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38100"/>
          <a:ext cx="2095500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66675</xdr:rowOff>
    </xdr:from>
    <xdr:to>
      <xdr:col>9</xdr:col>
      <xdr:colOff>19050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66675"/>
          <a:ext cx="20955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fa.com/fifaplus/en/tournaments/mens/worldcup/qatar2022" TargetMode="External"/><Relationship Id="rId2" Type="http://schemas.openxmlformats.org/officeDocument/2006/relationships/hyperlink" Target="https://www.spreadsheet123.com/ExcelTemplates/football-world-cup-chart.html?utm_source=world-cup-chart&amp;utm_medium=title&amp;utm_campaign=templates" TargetMode="External"/><Relationship Id="rId1" Type="http://schemas.openxmlformats.org/officeDocument/2006/relationships/hyperlink" Target="https://www.fifa.com/fifa-world-ranking/men?dateId=id1368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preadsheet123.com/ExcelTemplates/football-world-cup-chart.html?utm_source=world-cup-chart&amp;utm_medium=title&amp;utm_campaign=template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showGridLines="0" tabSelected="1" zoomScaleNormal="100" workbookViewId="0">
      <selection activeCell="B2" sqref="B2"/>
    </sheetView>
  </sheetViews>
  <sheetFormatPr defaultRowHeight="18"/>
  <cols>
    <col min="1" max="1" width="1.7109375" style="8" customWidth="1"/>
    <col min="2" max="2" width="9.140625" style="8"/>
    <col min="3" max="3" width="4.5703125" style="8" customWidth="1"/>
    <col min="4" max="4" width="32.5703125" style="48" customWidth="1"/>
    <col min="5" max="5" width="14.28515625" style="68" customWidth="1"/>
    <col min="6" max="6" width="1.7109375" style="8" customWidth="1"/>
    <col min="7" max="7" width="9.140625" style="8"/>
    <col min="8" max="8" width="4.5703125" style="8" customWidth="1"/>
    <col min="9" max="9" width="32.5703125" style="49" customWidth="1"/>
    <col min="10" max="10" width="14.28515625" style="68" customWidth="1"/>
    <col min="11" max="11" width="1.7109375" style="8" customWidth="1"/>
    <col min="12" max="14" width="9.140625" style="8"/>
    <col min="15" max="16" width="9.140625" style="8" customWidth="1"/>
    <col min="17" max="17" width="9.140625" style="9" customWidth="1"/>
    <col min="18" max="18" width="9.140625" style="8" customWidth="1"/>
    <col min="19" max="19" width="10.140625" style="8" customWidth="1"/>
    <col min="20" max="27" width="9.140625" style="8" customWidth="1"/>
    <col min="28" max="16384" width="9.140625" style="8"/>
  </cols>
  <sheetData>
    <row r="1" spans="1:48" ht="72" customHeight="1">
      <c r="A1" s="65" t="s">
        <v>73</v>
      </c>
      <c r="B1" s="24"/>
      <c r="C1" s="24"/>
      <c r="D1" s="29"/>
      <c r="E1" s="67"/>
      <c r="F1" s="40"/>
      <c r="G1" s="40"/>
      <c r="H1" s="40"/>
      <c r="I1" s="9"/>
      <c r="J1" s="40"/>
      <c r="K1" s="9"/>
      <c r="L1" s="9"/>
      <c r="M1" s="9"/>
      <c r="N1" s="4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1"/>
      <c r="AD1" s="1"/>
      <c r="AE1" s="1"/>
      <c r="AF1" s="1"/>
      <c r="AG1" s="1"/>
      <c r="AH1" s="1"/>
      <c r="AI1" s="1"/>
      <c r="AJ1" s="1"/>
      <c r="AK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>
      <c r="B2" s="91" t="s">
        <v>160</v>
      </c>
      <c r="C2" s="87"/>
      <c r="J2" s="60" t="str">
        <f ca="1">'©'!I3</f>
        <v>© 2022 Spreadsheet123 LTD</v>
      </c>
    </row>
    <row r="3" spans="1:48">
      <c r="L3" s="9"/>
    </row>
    <row r="4" spans="1:48">
      <c r="D4" s="48" t="s">
        <v>126</v>
      </c>
      <c r="E4" s="68" t="s">
        <v>127</v>
      </c>
      <c r="I4" s="48" t="s">
        <v>126</v>
      </c>
      <c r="J4" s="68" t="s">
        <v>127</v>
      </c>
      <c r="L4" s="9"/>
    </row>
    <row r="5" spans="1:48" ht="6.95" customHeight="1">
      <c r="L5" s="9"/>
    </row>
    <row r="6" spans="1:48" ht="21.95" customHeight="1">
      <c r="B6" s="94" t="s">
        <v>74</v>
      </c>
      <c r="C6" s="89"/>
      <c r="D6" s="50" t="s">
        <v>152</v>
      </c>
      <c r="E6" s="69">
        <v>1441.41</v>
      </c>
      <c r="G6" s="94" t="s">
        <v>78</v>
      </c>
      <c r="H6" s="88"/>
      <c r="I6" s="50" t="s">
        <v>3</v>
      </c>
      <c r="J6" s="69">
        <v>1709.19</v>
      </c>
      <c r="L6" s="93" t="s">
        <v>128</v>
      </c>
      <c r="M6" s="93"/>
      <c r="N6" s="93"/>
      <c r="O6" s="93"/>
      <c r="P6" s="93"/>
    </row>
    <row r="7" spans="1:48" ht="21.95" customHeight="1">
      <c r="B7" s="94"/>
      <c r="C7" s="89"/>
      <c r="D7" s="50" t="s">
        <v>154</v>
      </c>
      <c r="E7" s="69">
        <v>1452.63</v>
      </c>
      <c r="G7" s="94"/>
      <c r="H7" s="88"/>
      <c r="I7" s="50" t="s">
        <v>12</v>
      </c>
      <c r="J7" s="69">
        <v>1650.53</v>
      </c>
      <c r="L7" s="93"/>
      <c r="M7" s="93"/>
      <c r="N7" s="93"/>
      <c r="O7" s="93"/>
      <c r="P7" s="93"/>
      <c r="Z7" s="9"/>
      <c r="AA7" s="9"/>
    </row>
    <row r="8" spans="1:48" ht="21.95" customHeight="1">
      <c r="B8" s="94"/>
      <c r="C8" s="89"/>
      <c r="D8" s="50" t="s">
        <v>151</v>
      </c>
      <c r="E8" s="69">
        <v>1584.16</v>
      </c>
      <c r="G8" s="94"/>
      <c r="H8" s="88"/>
      <c r="I8" s="50" t="s">
        <v>5</v>
      </c>
      <c r="J8" s="69">
        <v>1553.44</v>
      </c>
      <c r="Z8" s="9"/>
      <c r="AA8" s="9"/>
    </row>
    <row r="9" spans="1:48" ht="21.95" customHeight="1">
      <c r="B9" s="94"/>
      <c r="C9" s="89"/>
      <c r="D9" s="50" t="s">
        <v>153</v>
      </c>
      <c r="E9" s="69">
        <v>1658.66</v>
      </c>
      <c r="G9" s="94"/>
      <c r="H9" s="88"/>
      <c r="I9" s="50" t="s">
        <v>7</v>
      </c>
      <c r="J9" s="69">
        <v>1503.09</v>
      </c>
      <c r="L9" s="93" t="s">
        <v>161</v>
      </c>
      <c r="M9" s="93"/>
      <c r="N9" s="93"/>
      <c r="O9" s="93"/>
      <c r="P9" s="93"/>
      <c r="Q9" s="92"/>
      <c r="T9" s="90"/>
      <c r="Z9" s="9"/>
      <c r="AA9" s="9"/>
    </row>
    <row r="10" spans="1:48" ht="18" customHeight="1">
      <c r="D10" s="49"/>
      <c r="L10" s="93"/>
      <c r="M10" s="93"/>
      <c r="N10" s="93"/>
      <c r="O10" s="93"/>
      <c r="P10" s="93"/>
    </row>
    <row r="11" spans="1:48" ht="21.95" customHeight="1">
      <c r="B11" s="94" t="s">
        <v>75</v>
      </c>
      <c r="C11" s="89"/>
      <c r="D11" s="50" t="s">
        <v>8</v>
      </c>
      <c r="E11" s="69">
        <v>1761.71</v>
      </c>
      <c r="G11" s="94" t="s">
        <v>79</v>
      </c>
      <c r="H11" s="88"/>
      <c r="I11" s="50" t="s">
        <v>14</v>
      </c>
      <c r="J11" s="69">
        <v>1827</v>
      </c>
      <c r="Z11" s="9"/>
      <c r="AA11" s="9"/>
    </row>
    <row r="12" spans="1:48" ht="21.95" customHeight="1">
      <c r="B12" s="94"/>
      <c r="C12" s="89"/>
      <c r="D12" s="50" t="s">
        <v>146</v>
      </c>
      <c r="E12" s="69">
        <v>156.49</v>
      </c>
      <c r="G12" s="94"/>
      <c r="H12" s="88"/>
      <c r="I12" s="50" t="s">
        <v>157</v>
      </c>
      <c r="J12" s="69">
        <v>1479</v>
      </c>
      <c r="Z12" s="47"/>
      <c r="AA12" s="47"/>
    </row>
    <row r="13" spans="1:48" ht="21.95" customHeight="1">
      <c r="B13" s="94"/>
      <c r="C13" s="89"/>
      <c r="D13" s="50" t="s">
        <v>155</v>
      </c>
      <c r="E13" s="69">
        <v>1633.72</v>
      </c>
      <c r="G13" s="94"/>
      <c r="H13" s="88"/>
      <c r="I13" s="50" t="s">
        <v>145</v>
      </c>
      <c r="J13" s="69">
        <v>1551.88</v>
      </c>
    </row>
    <row r="14" spans="1:48" ht="21.95" customHeight="1">
      <c r="B14" s="94"/>
      <c r="C14" s="89"/>
      <c r="D14" s="50" t="s">
        <v>156</v>
      </c>
      <c r="E14" s="69">
        <v>1588.08</v>
      </c>
      <c r="G14" s="94"/>
      <c r="H14" s="88"/>
      <c r="I14" s="50" t="s">
        <v>1</v>
      </c>
      <c r="J14" s="69">
        <v>1621.11</v>
      </c>
    </row>
    <row r="15" spans="1:48" ht="18" customHeight="1">
      <c r="D15" s="49"/>
    </row>
    <row r="16" spans="1:48" ht="21.95" customHeight="1">
      <c r="B16" s="94" t="s">
        <v>76</v>
      </c>
      <c r="C16" s="88"/>
      <c r="D16" s="50" t="s">
        <v>11</v>
      </c>
      <c r="E16" s="69">
        <v>1765.13</v>
      </c>
      <c r="G16" s="94" t="s">
        <v>80</v>
      </c>
      <c r="H16" s="88"/>
      <c r="I16" s="50" t="s">
        <v>0</v>
      </c>
      <c r="J16" s="69">
        <v>1832.69</v>
      </c>
    </row>
    <row r="17" spans="2:10" ht="21.95" customHeight="1">
      <c r="B17" s="94"/>
      <c r="C17" s="88"/>
      <c r="D17" s="50" t="s">
        <v>144</v>
      </c>
      <c r="E17" s="69">
        <v>1444.69</v>
      </c>
      <c r="G17" s="94"/>
      <c r="H17" s="88"/>
      <c r="I17" s="50" t="s">
        <v>148</v>
      </c>
      <c r="J17" s="69">
        <v>1547.53</v>
      </c>
    </row>
    <row r="18" spans="2:10" ht="21.95" customHeight="1">
      <c r="B18" s="94"/>
      <c r="C18" s="88"/>
      <c r="D18" s="50" t="s">
        <v>2</v>
      </c>
      <c r="E18" s="69">
        <v>1658.82</v>
      </c>
      <c r="G18" s="94"/>
      <c r="H18" s="88"/>
      <c r="I18" s="50" t="s">
        <v>9</v>
      </c>
      <c r="J18" s="69">
        <v>1635.32</v>
      </c>
    </row>
    <row r="19" spans="2:10" ht="21.95" customHeight="1">
      <c r="B19" s="94"/>
      <c r="C19" s="88"/>
      <c r="D19" s="50" t="s">
        <v>150</v>
      </c>
      <c r="E19" s="69">
        <v>1544.2</v>
      </c>
      <c r="G19" s="94"/>
      <c r="H19" s="88"/>
      <c r="I19" s="50" t="s">
        <v>158</v>
      </c>
      <c r="J19" s="69">
        <v>1480.48</v>
      </c>
    </row>
    <row r="20" spans="2:10" ht="18" customHeight="1">
      <c r="D20" s="49"/>
    </row>
    <row r="21" spans="2:10" ht="21.95" customHeight="1">
      <c r="B21" s="94" t="s">
        <v>77</v>
      </c>
      <c r="C21" s="88"/>
      <c r="D21" s="50" t="s">
        <v>10</v>
      </c>
      <c r="E21" s="69">
        <v>1789.85</v>
      </c>
      <c r="G21" s="94" t="s">
        <v>81</v>
      </c>
      <c r="H21" s="88"/>
      <c r="I21" s="50" t="s">
        <v>13</v>
      </c>
      <c r="J21" s="69">
        <v>1674.78</v>
      </c>
    </row>
    <row r="22" spans="2:10" ht="21.95" customHeight="1">
      <c r="B22" s="94"/>
      <c r="C22" s="88"/>
      <c r="D22" s="50" t="s">
        <v>147</v>
      </c>
      <c r="E22" s="69">
        <v>1653.6</v>
      </c>
      <c r="G22" s="94"/>
      <c r="H22" s="88"/>
      <c r="I22" s="50" t="s">
        <v>159</v>
      </c>
      <c r="J22" s="69">
        <v>1387.36</v>
      </c>
    </row>
    <row r="23" spans="2:10" ht="21.95" customHeight="1">
      <c r="B23" s="94"/>
      <c r="C23" s="88"/>
      <c r="D23" s="50" t="s">
        <v>149</v>
      </c>
      <c r="E23" s="69">
        <v>1499.8</v>
      </c>
      <c r="G23" s="94"/>
      <c r="H23" s="88"/>
      <c r="I23" s="50" t="s">
        <v>6</v>
      </c>
      <c r="J23" s="69">
        <v>1635.73</v>
      </c>
    </row>
    <row r="24" spans="2:10" ht="21.95" customHeight="1">
      <c r="B24" s="94"/>
      <c r="C24" s="88"/>
      <c r="D24" s="50" t="s">
        <v>4</v>
      </c>
      <c r="E24" s="69">
        <v>1462.29</v>
      </c>
      <c r="G24" s="94"/>
      <c r="H24" s="88"/>
      <c r="I24" s="50" t="s">
        <v>15</v>
      </c>
      <c r="J24" s="69">
        <v>1519.54</v>
      </c>
    </row>
    <row r="25" spans="2:10" ht="18" customHeight="1">
      <c r="D25" s="49"/>
    </row>
    <row r="26" spans="2:10" ht="18" customHeight="1">
      <c r="D26" s="49"/>
    </row>
    <row r="27" spans="2:10" ht="18" customHeight="1">
      <c r="D27" s="49"/>
    </row>
    <row r="28" spans="2:10" ht="18" customHeight="1">
      <c r="D28" s="49"/>
    </row>
    <row r="29" spans="2:10" ht="18" customHeight="1">
      <c r="D29" s="49"/>
    </row>
    <row r="30" spans="2:10" ht="18" customHeight="1">
      <c r="D30" s="49"/>
    </row>
    <row r="31" spans="2:10" ht="18" customHeight="1">
      <c r="D31" s="49"/>
    </row>
    <row r="32" spans="2:10" ht="18" customHeight="1">
      <c r="D32" s="49"/>
    </row>
    <row r="33" spans="4:4" ht="18" customHeight="1">
      <c r="D33" s="49"/>
    </row>
    <row r="34" spans="4:4" ht="18" customHeight="1">
      <c r="D34" s="49"/>
    </row>
    <row r="35" spans="4:4" ht="18" customHeight="1">
      <c r="D35" s="49"/>
    </row>
    <row r="36" spans="4:4" ht="18" customHeight="1">
      <c r="D36" s="49"/>
    </row>
    <row r="37" spans="4:4" ht="18" customHeight="1">
      <c r="D37" s="49"/>
    </row>
    <row r="38" spans="4:4" ht="18" customHeight="1">
      <c r="D38" s="49"/>
    </row>
    <row r="39" spans="4:4" ht="18" customHeight="1">
      <c r="D39" s="49"/>
    </row>
    <row r="40" spans="4:4" ht="18" customHeight="1">
      <c r="D40" s="49"/>
    </row>
  </sheetData>
  <mergeCells count="10">
    <mergeCell ref="L6:P7"/>
    <mergeCell ref="G16:G19"/>
    <mergeCell ref="G21:G24"/>
    <mergeCell ref="B6:B9"/>
    <mergeCell ref="B11:B14"/>
    <mergeCell ref="B16:B19"/>
    <mergeCell ref="B21:B24"/>
    <mergeCell ref="G6:G9"/>
    <mergeCell ref="G11:G14"/>
    <mergeCell ref="L9:P10"/>
  </mergeCells>
  <hyperlinks>
    <hyperlink ref="L6:P7" r:id="rId1" tooltip="FIFA Official Ranking Table" display="FIFA.com World Ranking" xr:uid="{00000000-0004-0000-0000-000001000000}"/>
    <hyperlink ref="B2" r:id="rId2" xr:uid="{00000000-0004-0000-0000-000000000000}"/>
    <hyperlink ref="L9:P10" r:id="rId3" tooltip="FIFA WORLD CUP 2022 Final Groups" display="FIFA.com Final Gorups" xr:uid="{A1D8115F-B0CB-4D29-B26D-687DE17C6EED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90" orientation="landscape" r:id="rId4"/>
  <headerFooter>
    <oddFooter>&amp;LTemplates by Spreadsheet123.com&amp;R© 2014 Spreadsheet123 LTD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1"/>
  <sheetViews>
    <sheetView showGridLines="0" workbookViewId="0">
      <selection activeCell="D2" sqref="D2"/>
    </sheetView>
  </sheetViews>
  <sheetFormatPr defaultRowHeight="18" customHeight="1"/>
  <cols>
    <col min="1" max="2" width="1.7109375" customWidth="1"/>
    <col min="3" max="3" width="3.7109375" customWidth="1"/>
    <col min="4" max="4" width="21.42578125" customWidth="1"/>
    <col min="5" max="8" width="19.28515625" style="3" customWidth="1"/>
    <col min="9" max="9" width="1.7109375" customWidth="1"/>
    <col min="10" max="16" width="5.7109375" customWidth="1"/>
    <col min="17" max="17" width="1.7109375" customWidth="1"/>
    <col min="18" max="18" width="5.7109375" customWidth="1"/>
    <col min="19" max="19" width="1.7109375" customWidth="1"/>
  </cols>
  <sheetData>
    <row r="1" spans="1:56" s="8" customFormat="1" ht="72" customHeight="1">
      <c r="A1" s="39" t="s">
        <v>71</v>
      </c>
      <c r="B1" s="24"/>
      <c r="C1" s="24"/>
      <c r="D1" s="29"/>
      <c r="E1" s="40"/>
      <c r="F1" s="40"/>
      <c r="G1" s="9"/>
      <c r="H1" s="9"/>
      <c r="I1" s="9"/>
      <c r="J1" s="9"/>
      <c r="K1" s="41"/>
      <c r="N1" s="1"/>
      <c r="O1" s="1"/>
      <c r="P1" s="1"/>
      <c r="Q1" s="1"/>
      <c r="R1" s="1"/>
      <c r="S1" s="1"/>
      <c r="T1" s="1"/>
      <c r="AL1" s="1"/>
      <c r="AM1" s="1"/>
      <c r="AN1" s="1"/>
      <c r="AO1" s="1"/>
      <c r="AP1" s="1"/>
      <c r="AQ1" s="1"/>
      <c r="AR1" s="1"/>
      <c r="AS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8" customHeight="1">
      <c r="D2" s="91" t="s">
        <v>160</v>
      </c>
      <c r="S2" s="60" t="str">
        <f ca="1">'©'!I3</f>
        <v>© 2022 Spreadsheet123 LTD</v>
      </c>
    </row>
    <row r="3" spans="1:56" ht="24.95" customHeight="1">
      <c r="B3" s="6"/>
      <c r="C3" s="6"/>
      <c r="D3" s="95" t="s">
        <v>24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6"/>
    </row>
    <row r="4" spans="1:56" ht="5.0999999999999996" customHeight="1">
      <c r="D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56" ht="18" customHeight="1">
      <c r="D5" s="14"/>
      <c r="E5" s="15" t="str">
        <f>IF(ISBLANK(D6),"",D6)</f>
        <v>Qatar</v>
      </c>
      <c r="F5" s="15" t="str">
        <f>IF(ISBLANK(D7),"",D7)</f>
        <v>Equador</v>
      </c>
      <c r="G5" s="15" t="str">
        <f>IF(ISBLANK(D8),"",D8)</f>
        <v>Senegal</v>
      </c>
      <c r="H5" s="16" t="str">
        <f>IF(ISBLANK(D9),"",D9)</f>
        <v>Netherlands</v>
      </c>
      <c r="I5" s="1"/>
      <c r="J5" s="10" t="s">
        <v>19</v>
      </c>
      <c r="K5" s="10" t="s">
        <v>23</v>
      </c>
      <c r="L5" s="10" t="s">
        <v>22</v>
      </c>
      <c r="M5" s="10" t="s">
        <v>21</v>
      </c>
      <c r="N5" s="10" t="s">
        <v>129</v>
      </c>
      <c r="O5" s="10" t="s">
        <v>130</v>
      </c>
      <c r="P5" s="10" t="s">
        <v>18</v>
      </c>
      <c r="Q5" s="10"/>
      <c r="R5" s="12" t="s">
        <v>16</v>
      </c>
    </row>
    <row r="6" spans="1:56" ht="18" customHeight="1">
      <c r="D6" s="17" t="str">
        <f>IF(ISBLANK(Groups!D6),"",Groups!D6)</f>
        <v>Qatar</v>
      </c>
      <c r="E6" s="18"/>
      <c r="F6" s="19"/>
      <c r="G6" s="19"/>
      <c r="H6" s="20"/>
      <c r="I6" s="2"/>
      <c r="J6" s="11">
        <f>IF(AND(NOT(ISBLANK(E6)),E6&gt;=0),1,0)+IF(AND(NOT(ISBLANK(F6)),F6&gt;=0),1,0)+IF(AND(NOT(ISBLANK(G6)),G6&gt;=0),1,0)+IF(AND(NOT(ISBLANK(H6)),H6&gt;=0),1,0)</f>
        <v>0</v>
      </c>
      <c r="K6" s="11">
        <f>IF(AND(NOT(ISBLANK(F6)),NOT(ISBLANK(E7))),IF(F6&gt;E7,1,IF(AND(OR(NOT(ISBLANK(F6)),NOT(ISBLANK(E7))),F6=E7),0,IF(F6&lt;E7,0))),0)+IF(AND(NOT(ISBLANK(G6)),NOT(ISBLANK(E8))),IF(G6&gt;E8,1,IF(AND(OR(NOT(ISBLANK(G6)),NOT(ISBLANK(E8))),G6=E8),0,IF(G6&lt;E8,0))),0)+IF(AND(NOT(ISBLANK(H6)),NOT(ISBLANK(E9))),IF(H6&gt;E9,1,IF(AND(OR(NOT(ISBLANK(H6)),NOT(ISBLANK(E9))),H6=E9),0,IF(H6&lt;E9,0))),0)</f>
        <v>0</v>
      </c>
      <c r="L6" s="11">
        <f>IF(AND(NOT(ISBLANK(F6)),NOT(ISBLANK(E7))),IF(F6&gt;E7,0,IF(AND(OR(NOT(ISBLANK(F6)),NOT(ISBLANK(E7))),F6=E7),1,IF(F6&lt;E7,0))),0)+IF(AND(NOT(ISBLANK(G6)),NOT(ISBLANK(E8))),IF(G6&gt;E8,0,IF(AND(OR(NOT(ISBLANK(G6)),NOT(ISBLANK(E8))),G6=E8),1,IF(G6&lt;E8,0))),0)+IF(AND(NOT(ISBLANK(H6)),NOT(ISBLANK(E9))),IF(H6&gt;E9,0,IF(AND(OR(NOT(ISBLANK(H6)),NOT(ISBLANK(E9))),H6=E9),1,IF(H6&lt;E9,0))),0)</f>
        <v>0</v>
      </c>
      <c r="M6" s="11">
        <f>J6-SUM(K6:L6)</f>
        <v>0</v>
      </c>
      <c r="N6" s="11">
        <f>SUM(E6:H6)</f>
        <v>0</v>
      </c>
      <c r="O6" s="11">
        <f>SUM(E6:E9)</f>
        <v>0</v>
      </c>
      <c r="P6" s="11">
        <f>N6-O6</f>
        <v>0</v>
      </c>
      <c r="Q6" s="11"/>
      <c r="R6" s="13">
        <f>IF(AND(NOT(ISBLANK(F6)),NOT(ISBLANK(E7))),IF(F6&gt;E7,3,IF(AND(OR(NOT(ISBLANK(F6)),NOT(ISBLANK(E7))),F6=E7),1,IF(F6&lt;E7,0))),0)+IF(AND(NOT(ISBLANK(G6)),NOT(ISBLANK(E8))),IF(G6&gt;E8,3,IF(AND(OR(NOT(ISBLANK(G6)),NOT(ISBLANK(E8))),G6=E8),1,IF(G6&lt;E8,0))),0)+IF(AND(NOT(ISBLANK(H6)),NOT(ISBLANK(E9))),IF(H6&gt;E9,3,IF(AND(OR(NOT(ISBLANK(H6)),NOT(ISBLANK(E9))),H6=E9),1,IF(H6&lt;E9,0))),0)</f>
        <v>0</v>
      </c>
    </row>
    <row r="7" spans="1:56" ht="18" customHeight="1">
      <c r="D7" s="17" t="str">
        <f>IF(ISBLANK(Groups!D7),"",Groups!D7)</f>
        <v>Equador</v>
      </c>
      <c r="E7" s="19"/>
      <c r="F7" s="18"/>
      <c r="G7" s="19"/>
      <c r="H7" s="20"/>
      <c r="I7" s="2"/>
      <c r="J7" s="11">
        <f>IF(AND(NOT(ISBLANK(E7)),E7&gt;=0),1,0)+IF(AND(NOT(ISBLANK(F7)),F7&gt;=0),1,0)+IF(AND(NOT(ISBLANK(G7)),G7&gt;=0),1,0)+IF(AND(NOT(ISBLANK(H7)),H7&gt;=0),1,0)</f>
        <v>0</v>
      </c>
      <c r="K7" s="11">
        <f>IF(AND(NOT(ISBLANK(E7)),NOT(ISBLANK(F6))),IF(E7&gt;F6,1,IF(AND(OR(NOT(ISBLANK(E7)),NOT(ISBLANK(F6))),E7=F6),0,IF(E7&lt;F6,0))),0)+IF(AND(NOT(ISBLANK(G7)),NOT(ISBLANK(F8))),IF(G7&gt;F8,1,IF(AND(OR(NOT(ISBLANK(G7)),NOT(ISBLANK(F8))),G7=F8),0,IF(G7&lt;F8,0))),0)+IF(AND(NOT(ISBLANK(H7)),NOT(ISBLANK(F9))),IF(H7&gt;F9,1,IF(AND(OR(NOT(ISBLANK(H7)),NOT(ISBLANK(F9))),H7=F9),0,IF(H7&lt;F9,0))),0)</f>
        <v>0</v>
      </c>
      <c r="L7" s="11">
        <f>IF(AND(NOT(ISBLANK(E7)),NOT(ISBLANK(F6))),IF(E7&gt;F6,0,IF(AND(OR(NOT(ISBLANK(E7)),NOT(ISBLANK(F6))),E7=F6),1,IF(E7&lt;F6,0))),0)+IF(AND(NOT(ISBLANK(G7)),NOT(ISBLANK(F8))),IF(G7&gt;F8,0,IF(AND(OR(NOT(ISBLANK(G7)),NOT(ISBLANK(F8))),G7=F8),1,IF(G7&lt;F8,0))),0)+IF(AND(NOT(ISBLANK(H7)),NOT(ISBLANK(F9))),IF(H7&gt;F9,0,IF(AND(OR(NOT(ISBLANK(H7)),NOT(ISBLANK(F9))),H7=F9),1,IF(H7&lt;F9,0))),0)</f>
        <v>0</v>
      </c>
      <c r="M7" s="11">
        <f>J7-SUM(K7:L7)</f>
        <v>0</v>
      </c>
      <c r="N7" s="11">
        <f>SUM(E7:H7)</f>
        <v>0</v>
      </c>
      <c r="O7" s="11">
        <f>SUM(F6:F9)</f>
        <v>0</v>
      </c>
      <c r="P7" s="11">
        <f>N7-O7</f>
        <v>0</v>
      </c>
      <c r="Q7" s="11"/>
      <c r="R7" s="13">
        <f>IF(AND(NOT(ISBLANK(E7)),NOT(ISBLANK(F6))),IF(E7&gt;F6,3,IF(AND(OR(NOT(ISBLANK(E7)),NOT(ISBLANK(F6))),E7=F6),1,IF(E7&lt;F6,0))),0)+IF(AND(NOT(ISBLANK(G7)),NOT(ISBLANK(F8))),IF(G7&gt;F8,3,IF(AND(OR(NOT(ISBLANK(G7)),NOT(ISBLANK(F8))),G7=F8),1,IF(G7&lt;F8,0))),0)+IF(AND(NOT(ISBLANK(H7)),NOT(ISBLANK(F9))),IF(H7&gt;F9,3,IF(AND(OR(NOT(ISBLANK(H7)),NOT(ISBLANK(F9))),H7=F9),1,IF(H7&lt;F9,0))),0)</f>
        <v>0</v>
      </c>
    </row>
    <row r="8" spans="1:56" ht="18" customHeight="1">
      <c r="D8" s="17" t="str">
        <f>IF(ISBLANK(Groups!D8),"",Groups!D8)</f>
        <v>Senegal</v>
      </c>
      <c r="E8" s="19"/>
      <c r="F8" s="19"/>
      <c r="G8" s="18"/>
      <c r="H8" s="20"/>
      <c r="I8" s="2"/>
      <c r="J8" s="11">
        <f>IF(AND(NOT(ISBLANK(E8)),E8&gt;=0),1,0)+IF(AND(NOT(ISBLANK(F8)),F8&gt;=0),1,0)+IF(AND(NOT(ISBLANK(G8)),G8&gt;=0),1,0)+IF(AND(NOT(ISBLANK(H8)),H8&gt;=0),1,0)</f>
        <v>0</v>
      </c>
      <c r="K8" s="11">
        <f>IF(AND(NOT(ISBLANK(E8)),NOT(ISBLANK(G6))),IF(E8&gt;G6,1,IF(AND(OR(NOT(ISBLANK(E8)),NOT(ISBLANK(G6))),E8=G6),0,IF(E8&lt;G6,0))),0)+IF(AND(NOT(ISBLANK(F8)),NOT(ISBLANK(G7))),IF(F8&gt;G7,1,IF(AND(OR(NOT(ISBLANK(F8)),NOT(ISBLANK(G7))),F8=G7),0,IF(F8&lt;G7,0))),0)+IF(AND(NOT(ISBLANK(H8)),NOT(ISBLANK(G9))),IF(H8&gt;G9,1,IF(AND(OR(NOT(ISBLANK(H8)),NOT(ISBLANK(G9))),H8=G9),0,IF(H8&lt;G9,0))),0)</f>
        <v>0</v>
      </c>
      <c r="L8" s="11">
        <f>IF(AND(NOT(ISBLANK(E8)),NOT(ISBLANK(G6))),IF(E8&gt;G6,0,IF(AND(OR(NOT(ISBLANK(E8)),NOT(ISBLANK(G6))),E8=G6),1,IF(E8&lt;G6,0))),0)+IF(AND(NOT(ISBLANK(F8)),NOT(ISBLANK(G7))),IF(F8&gt;G7,0,IF(AND(OR(NOT(ISBLANK(F8)),NOT(ISBLANK(G7))),F8=G7),1,IF(F8&lt;G7,0))),0)+IF(AND(NOT(ISBLANK(H8)),NOT(ISBLANK(G9))),IF(H8&gt;G9,0,IF(AND(OR(NOT(ISBLANK(H8)),NOT(ISBLANK(G9))),H8=G9),1,IF(H8&lt;G9,0))),0)</f>
        <v>0</v>
      </c>
      <c r="M8" s="11">
        <f>J8-SUM(K8:L8)</f>
        <v>0</v>
      </c>
      <c r="N8" s="11">
        <f>SUM(E8:H8)</f>
        <v>0</v>
      </c>
      <c r="O8" s="11">
        <f>SUM(G6:G9)</f>
        <v>0</v>
      </c>
      <c r="P8" s="11">
        <f>N8-O8</f>
        <v>0</v>
      </c>
      <c r="Q8" s="11"/>
      <c r="R8" s="13">
        <f>IF(AND(NOT(ISBLANK(E8)),NOT(ISBLANK(G6))),IF(E8&gt;G6,3,IF(AND(OR(NOT(ISBLANK(E8)),NOT(ISBLANK(G6))),E8=G6),1,IF(E8&lt;G6,0))),0)+IF(AND(NOT(ISBLANK(F8)),NOT(ISBLANK(G7))),IF(F8&gt;G7,3,IF(AND(OR(NOT(ISBLANK(F8)),NOT(ISBLANK(G7))),F8=G7),1,IF(F8&lt;G7,0))),0)+IF(AND(NOT(ISBLANK(H8)),NOT(ISBLANK(G9))),IF(H8&gt;G9,3,IF(AND(OR(NOT(ISBLANK(H8)),NOT(ISBLANK(G9))),H8=G9),1,IF(H8&lt;G9,0))),0)</f>
        <v>0</v>
      </c>
    </row>
    <row r="9" spans="1:56" ht="18" customHeight="1">
      <c r="D9" s="17" t="str">
        <f>IF(ISBLANK(Groups!D9),"",Groups!D9)</f>
        <v>Netherlands</v>
      </c>
      <c r="E9" s="19"/>
      <c r="F9" s="19"/>
      <c r="G9" s="19"/>
      <c r="H9" s="21"/>
      <c r="I9" s="4"/>
      <c r="J9" s="11">
        <f>IF(AND(NOT(ISBLANK(E9)),E9&gt;=0),1,0)+IF(AND(NOT(ISBLANK(F9)),F9&gt;=0),1,0)+IF(AND(NOT(ISBLANK(G9)),G9&gt;=0),1,0)+IF(AND(NOT(ISBLANK(H9)),H9&gt;=0),1,0)</f>
        <v>0</v>
      </c>
      <c r="K9" s="11">
        <f>IF(AND(NOT(ISBLANK(E9)),NOT(ISBLANK(H6))),IF(E9&gt;H6,1,IF(AND(OR(NOT(ISBLANK(E9)),NOT(ISBLANK(H6))),E9=H6),0,IF(E9&lt;H6,0))),0)+IF(AND(NOT(ISBLANK(F9)),NOT(ISBLANK(H7))),IF(F9&gt;H7,1,IF(AND(OR(NOT(ISBLANK(F9)),NOT(ISBLANK(H7))),F9=H7),0,IF(F9&lt;H7,0))),0)+IF(AND(NOT(ISBLANK(G9)),NOT(ISBLANK(H8))),IF(G9&gt;H8,1,IF(AND(OR(NOT(ISBLANK(G9)),NOT(ISBLANK(H8))),G9=H8),0,IF(G9&lt;H8,0))),0)</f>
        <v>0</v>
      </c>
      <c r="L9" s="11">
        <f>IF(AND(NOT(ISBLANK(E9)),NOT(ISBLANK(H6))),IF(E9&gt;H6,0,IF(AND(OR(NOT(ISBLANK(E9)),NOT(ISBLANK(H6))),E9=H6),1,IF(E9&lt;H6,0))),0)+IF(AND(NOT(ISBLANK(F9)),NOT(ISBLANK(H7))),IF(F9&gt;H7,0,IF(AND(OR(NOT(ISBLANK(F9)),NOT(ISBLANK(H7))),F9=H7),1,IF(F9&lt;H7,0))),0)+IF(AND(NOT(ISBLANK(G9)),NOT(ISBLANK(H8))),IF(G9&gt;H8,0,IF(AND(OR(NOT(ISBLANK(G9)),NOT(ISBLANK(H8))),G9=H8),1,IF(G9&lt;H8,0))),0)</f>
        <v>0</v>
      </c>
      <c r="M9" s="11">
        <f>J9-SUM(K9:L9)</f>
        <v>0</v>
      </c>
      <c r="N9" s="11">
        <f>SUM(E9:H9)</f>
        <v>0</v>
      </c>
      <c r="O9" s="11">
        <f>SUM(H6:H9)</f>
        <v>0</v>
      </c>
      <c r="P9" s="11">
        <f>N9-O9</f>
        <v>0</v>
      </c>
      <c r="Q9" s="11"/>
      <c r="R9" s="13">
        <f>IF(AND(NOT(ISBLANK(E9)),NOT(ISBLANK(H6))),IF(E9&gt;H6,3,IF(AND(OR(NOT(ISBLANK(E9)),NOT(ISBLANK(H6))),E9=H6),1,IF(E9&lt;H6,0))),0)+IF(AND(NOT(ISBLANK(F9)),NOT(ISBLANK(H7))),IF(F9&gt;H7,3,IF(AND(OR(NOT(ISBLANK(F9)),NOT(ISBLANK(H7))),F9=H7),1,IF(F9&lt;H7,0))),0)+IF(AND(NOT(ISBLANK(G9)),NOT(ISBLANK(H8))),IF(G9&gt;H8,3,IF(AND(OR(NOT(ISBLANK(G9)),NOT(ISBLANK(H8))),G9=H8),1,IF(G9&lt;H8,0))),0)</f>
        <v>0</v>
      </c>
    </row>
    <row r="10" spans="1:56" ht="5.0999999999999996" customHeight="1"/>
    <row r="11" spans="1:56" ht="5.0999999999999996" customHeight="1">
      <c r="B11" s="5"/>
      <c r="C11" s="5"/>
      <c r="D11" s="5"/>
      <c r="E11" s="7"/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56" ht="9.9499999999999993" customHeight="1"/>
    <row r="13" spans="1:56" ht="24.95" customHeight="1">
      <c r="B13" s="6"/>
      <c r="C13" s="6"/>
      <c r="D13" s="95" t="s">
        <v>25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6"/>
    </row>
    <row r="14" spans="1:56" ht="5.0999999999999996" customHeight="1">
      <c r="D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56" ht="18" customHeight="1">
      <c r="D15" s="14"/>
      <c r="E15" s="15" t="str">
        <f>IF(ISBLANK(D16),"",D16)</f>
        <v>England</v>
      </c>
      <c r="F15" s="15" t="str">
        <f>IF(ISBLANK(D17),"",D17)</f>
        <v>IR Iran</v>
      </c>
      <c r="G15" s="15" t="str">
        <f>IF(ISBLANK(D18),"",D18)</f>
        <v>USA</v>
      </c>
      <c r="H15" s="16" t="str">
        <f>IF(ISBLANK(D19),"",D19)</f>
        <v>Wales</v>
      </c>
      <c r="I15" s="1"/>
      <c r="J15" s="10" t="s">
        <v>19</v>
      </c>
      <c r="K15" s="10" t="s">
        <v>23</v>
      </c>
      <c r="L15" s="10" t="s">
        <v>22</v>
      </c>
      <c r="M15" s="10" t="s">
        <v>21</v>
      </c>
      <c r="N15" s="10" t="s">
        <v>129</v>
      </c>
      <c r="O15" s="10" t="s">
        <v>130</v>
      </c>
      <c r="P15" s="10" t="s">
        <v>18</v>
      </c>
      <c r="Q15" s="10"/>
      <c r="R15" s="12" t="s">
        <v>16</v>
      </c>
    </row>
    <row r="16" spans="1:56" ht="18" customHeight="1">
      <c r="D16" s="17" t="str">
        <f>IF(ISBLANK(Groups!D11),"",Groups!D11)</f>
        <v>England</v>
      </c>
      <c r="E16" s="18"/>
      <c r="F16" s="19"/>
      <c r="G16" s="19"/>
      <c r="H16" s="20"/>
      <c r="I16" s="3"/>
      <c r="J16" s="11">
        <f>IF(AND(NOT(ISBLANK(E16)),E16&gt;=0),1,0)+IF(AND(NOT(ISBLANK(F16)),F16&gt;=0),1,0)+IF(AND(NOT(ISBLANK(G16)),G16&gt;=0),1,0)+IF(AND(NOT(ISBLANK(H16)),H16&gt;=0),1,0)</f>
        <v>0</v>
      </c>
      <c r="K16" s="11">
        <f>IF(AND(NOT(ISBLANK(F16)),NOT(ISBLANK(E17))),IF(F16&gt;E17,1,IF(AND(OR(NOT(ISBLANK(F16)),NOT(ISBLANK(E17))),F16=E17),0,IF(F16&lt;E17,0))),0)+IF(AND(NOT(ISBLANK(G16)),NOT(ISBLANK(E18))),IF(G16&gt;E18,1,IF(AND(OR(NOT(ISBLANK(G16)),NOT(ISBLANK(E18))),G16=E18),0,IF(G16&lt;E18,0))),0)+IF(AND(NOT(ISBLANK(H16)),NOT(ISBLANK(E19))),IF(H16&gt;E19,1,IF(AND(OR(NOT(ISBLANK(H16)),NOT(ISBLANK(E19))),H16=E19),0,IF(H16&lt;E19,0))),0)</f>
        <v>0</v>
      </c>
      <c r="L16" s="11">
        <f>IF(AND(NOT(ISBLANK(F16)),NOT(ISBLANK(E17))),IF(F16&gt;E17,0,IF(AND(OR(NOT(ISBLANK(F16)),NOT(ISBLANK(E17))),F16=E17),1,IF(F16&lt;E17,0))),0)+IF(AND(NOT(ISBLANK(G16)),NOT(ISBLANK(E18))),IF(G16&gt;E18,0,IF(AND(OR(NOT(ISBLANK(G16)),NOT(ISBLANK(E18))),G16=E18),1,IF(G16&lt;E18,0))),0)+IF(AND(NOT(ISBLANK(H16)),NOT(ISBLANK(E19))),IF(H16&gt;E19,0,IF(AND(OR(NOT(ISBLANK(H16)),NOT(ISBLANK(E19))),H16=E19),1,IF(H16&lt;E19,0))),0)</f>
        <v>0</v>
      </c>
      <c r="M16" s="11">
        <f>J16-SUM(K16:L16)</f>
        <v>0</v>
      </c>
      <c r="N16" s="11">
        <f>SUM(E16:H16)</f>
        <v>0</v>
      </c>
      <c r="O16" s="11">
        <f>SUM(E16:E19)</f>
        <v>0</v>
      </c>
      <c r="P16" s="11">
        <f>N16-O16</f>
        <v>0</v>
      </c>
      <c r="Q16" s="11"/>
      <c r="R16" s="13">
        <f>IF(AND(NOT(ISBLANK(F16)),NOT(ISBLANK(E17))),IF(F16&gt;E17,3,IF(AND(OR(NOT(ISBLANK(F16)),NOT(ISBLANK(E17))),F16=E17),1,IF(F16&lt;E17,0))),0)+IF(AND(NOT(ISBLANK(G16)),NOT(ISBLANK(E18))),IF(G16&gt;E18,3,IF(AND(OR(NOT(ISBLANK(G16)),NOT(ISBLANK(E18))),G16=E18),1,IF(G16&lt;E18,0))),0)+IF(AND(NOT(ISBLANK(H16)),NOT(ISBLANK(E19))),IF(H16&gt;E19,3,IF(AND(OR(NOT(ISBLANK(H16)),NOT(ISBLANK(E19))),H16=E19),1,IF(H16&lt;E19,0))),0)</f>
        <v>0</v>
      </c>
    </row>
    <row r="17" spans="2:19" ht="18" customHeight="1">
      <c r="D17" s="17" t="str">
        <f>IF(ISBLANK(Groups!D12),"",Groups!D12)</f>
        <v>IR Iran</v>
      </c>
      <c r="E17" s="19"/>
      <c r="F17" s="18"/>
      <c r="G17" s="19"/>
      <c r="H17" s="20"/>
      <c r="I17" s="3"/>
      <c r="J17" s="11">
        <f>IF(AND(NOT(ISBLANK(E17)),E17&gt;=0),1,0)+IF(AND(NOT(ISBLANK(F17)),F17&gt;=0),1,0)+IF(AND(NOT(ISBLANK(G17)),G17&gt;=0),1,0)+IF(AND(NOT(ISBLANK(H17)),H17&gt;=0),1,0)</f>
        <v>0</v>
      </c>
      <c r="K17" s="11">
        <f>IF(AND(NOT(ISBLANK(E17)),NOT(ISBLANK(F16))),IF(E17&gt;F16,1,IF(AND(OR(NOT(ISBLANK(E17)),NOT(ISBLANK(F16))),E17=F16),0,IF(E17&lt;F16,0))),0)+IF(AND(NOT(ISBLANK(G17)),NOT(ISBLANK(F18))),IF(G17&gt;F18,1,IF(AND(OR(NOT(ISBLANK(G17)),NOT(ISBLANK(F18))),G17=F18),0,IF(G17&lt;F18,0))),0)+IF(AND(NOT(ISBLANK(H17)),NOT(ISBLANK(F19))),IF(H17&gt;F19,1,IF(AND(OR(NOT(ISBLANK(H17)),NOT(ISBLANK(F19))),H17=F19),0,IF(H17&lt;F19,0))),0)</f>
        <v>0</v>
      </c>
      <c r="L17" s="11">
        <f>IF(AND(NOT(ISBLANK(E17)),NOT(ISBLANK(F16))),IF(E17&gt;F16,0,IF(AND(OR(NOT(ISBLANK(E17)),NOT(ISBLANK(F16))),E17=F16),1,IF(E17&lt;F16,0))),0)+IF(AND(NOT(ISBLANK(G17)),NOT(ISBLANK(F18))),IF(G17&gt;F18,0,IF(AND(OR(NOT(ISBLANK(G17)),NOT(ISBLANK(F18))),G17=F18),1,IF(G17&lt;F18,0))),0)+IF(AND(NOT(ISBLANK(H17)),NOT(ISBLANK(F19))),IF(H17&gt;F19,0,IF(AND(OR(NOT(ISBLANK(H17)),NOT(ISBLANK(F19))),H17=F19),1,IF(H17&lt;F19,0))),0)</f>
        <v>0</v>
      </c>
      <c r="M17" s="11">
        <f>J17-SUM(K17:L17)</f>
        <v>0</v>
      </c>
      <c r="N17" s="11">
        <f>SUM(E17:H17)</f>
        <v>0</v>
      </c>
      <c r="O17" s="11">
        <f>SUM(F16:F19)</f>
        <v>0</v>
      </c>
      <c r="P17" s="11">
        <f>N17-O17</f>
        <v>0</v>
      </c>
      <c r="Q17" s="11"/>
      <c r="R17" s="13">
        <f>IF(AND(NOT(ISBLANK(E17)),NOT(ISBLANK(F16))),IF(E17&gt;F16,3,IF(AND(OR(NOT(ISBLANK(E17)),NOT(ISBLANK(F16))),E17=F16),1,IF(E17&lt;F16,0))),0)+IF(AND(NOT(ISBLANK(G17)),NOT(ISBLANK(F18))),IF(G17&gt;F18,3,IF(AND(OR(NOT(ISBLANK(G17)),NOT(ISBLANK(F18))),G17=F18),1,IF(G17&lt;F18,0))),0)+IF(AND(NOT(ISBLANK(H17)),NOT(ISBLANK(F19))),IF(H17&gt;F19,3,IF(AND(OR(NOT(ISBLANK(H17)),NOT(ISBLANK(F19))),H17=F19),1,IF(H17&lt;F19,0))),0)</f>
        <v>0</v>
      </c>
    </row>
    <row r="18" spans="2:19" ht="18" customHeight="1">
      <c r="D18" s="17" t="str">
        <f>IF(ISBLANK(Groups!D13),"",Groups!D13)</f>
        <v>USA</v>
      </c>
      <c r="E18" s="19"/>
      <c r="F18" s="19"/>
      <c r="G18" s="18"/>
      <c r="H18" s="20"/>
      <c r="I18" s="3"/>
      <c r="J18" s="11">
        <f>IF(AND(NOT(ISBLANK(E18)),E18&gt;=0),1,0)+IF(AND(NOT(ISBLANK(F18)),F18&gt;=0),1,0)+IF(AND(NOT(ISBLANK(G18)),G18&gt;=0),1,0)+IF(AND(NOT(ISBLANK(H18)),H18&gt;=0),1,0)</f>
        <v>0</v>
      </c>
      <c r="K18" s="11">
        <f>IF(AND(NOT(ISBLANK(E18)),NOT(ISBLANK(G16))),IF(E18&gt;G16,1,IF(AND(OR(NOT(ISBLANK(E18)),NOT(ISBLANK(G16))),E18=G16),0,IF(E18&lt;G16,0))),0)+IF(AND(NOT(ISBLANK(F18)),NOT(ISBLANK(G17))),IF(F18&gt;G17,1,IF(AND(OR(NOT(ISBLANK(F18)),NOT(ISBLANK(G17))),F18=G17),0,IF(F18&lt;G17,0))),0)+IF(AND(NOT(ISBLANK(H18)),NOT(ISBLANK(G19))),IF(H18&gt;G19,1,IF(AND(OR(NOT(ISBLANK(H18)),NOT(ISBLANK(G19))),H18=G19),0,IF(H18&lt;G19,0))),0)</f>
        <v>0</v>
      </c>
      <c r="L18" s="11">
        <f>IF(AND(NOT(ISBLANK(E18)),NOT(ISBLANK(G16))),IF(E18&gt;G16,0,IF(AND(OR(NOT(ISBLANK(E18)),NOT(ISBLANK(G16))),E18=G16),1,IF(E18&lt;G16,0))),0)+IF(AND(NOT(ISBLANK(F18)),NOT(ISBLANK(G17))),IF(F18&gt;G17,0,IF(AND(OR(NOT(ISBLANK(F18)),NOT(ISBLANK(G17))),F18=G17),1,IF(F18&lt;G17,0))),0)+IF(AND(NOT(ISBLANK(H18)),NOT(ISBLANK(G19))),IF(H18&gt;G19,0,IF(AND(OR(NOT(ISBLANK(H18)),NOT(ISBLANK(G19))),H18=G19),1,IF(H18&lt;G19,0))),0)</f>
        <v>0</v>
      </c>
      <c r="M18" s="11">
        <f>J18-SUM(K18:L18)</f>
        <v>0</v>
      </c>
      <c r="N18" s="11">
        <f>SUM(E18:H18)</f>
        <v>0</v>
      </c>
      <c r="O18" s="11">
        <f>SUM(G16:G19)</f>
        <v>0</v>
      </c>
      <c r="P18" s="11">
        <f>N18-O18</f>
        <v>0</v>
      </c>
      <c r="Q18" s="11"/>
      <c r="R18" s="13">
        <f>IF(AND(NOT(ISBLANK(E18)),NOT(ISBLANK(G16))),IF(E18&gt;G16,3,IF(AND(OR(NOT(ISBLANK(E18)),NOT(ISBLANK(G16))),E18=G16),1,IF(E18&lt;G16,0))),0)+IF(AND(NOT(ISBLANK(F18)),NOT(ISBLANK(G17))),IF(F18&gt;G17,3,IF(AND(OR(NOT(ISBLANK(F18)),NOT(ISBLANK(G17))),F18=G17),1,IF(F18&lt;G17,0))),0)+IF(AND(NOT(ISBLANK(H18)),NOT(ISBLANK(G19))),IF(H18&gt;G19,3,IF(AND(OR(NOT(ISBLANK(H18)),NOT(ISBLANK(G19))),H18=G19),1,IF(H18&lt;G19,0))),0)</f>
        <v>0</v>
      </c>
    </row>
    <row r="19" spans="2:19" ht="18" customHeight="1">
      <c r="D19" s="17" t="str">
        <f>IF(ISBLANK(Groups!D14),"",Groups!D14)</f>
        <v>Wales</v>
      </c>
      <c r="E19" s="19"/>
      <c r="F19" s="19"/>
      <c r="G19" s="19"/>
      <c r="H19" s="21"/>
      <c r="I19" s="4"/>
      <c r="J19" s="11">
        <f>IF(AND(NOT(ISBLANK(E19)),E19&gt;=0),1,0)+IF(AND(NOT(ISBLANK(F19)),F19&gt;=0),1,0)+IF(AND(NOT(ISBLANK(G19)),G19&gt;=0),1,0)+IF(AND(NOT(ISBLANK(H19)),H19&gt;=0),1,0)</f>
        <v>0</v>
      </c>
      <c r="K19" s="11">
        <f>IF(AND(NOT(ISBLANK(E19)),NOT(ISBLANK(H16))),IF(E19&gt;H16,1,IF(AND(OR(NOT(ISBLANK(E19)),NOT(ISBLANK(H16))),E19=H16),0,IF(E19&lt;H16,0))),0)+IF(AND(NOT(ISBLANK(F19)),NOT(ISBLANK(H17))),IF(F19&gt;H17,1,IF(AND(OR(NOT(ISBLANK(F19)),NOT(ISBLANK(H17))),F19=H17),0,IF(F19&lt;H17,0))),0)+IF(AND(NOT(ISBLANK(G19)),NOT(ISBLANK(H18))),IF(G19&gt;H18,1,IF(AND(OR(NOT(ISBLANK(G19)),NOT(ISBLANK(H18))),G19=H18),0,IF(G19&lt;H18,0))),0)</f>
        <v>0</v>
      </c>
      <c r="L19" s="11">
        <f>IF(AND(NOT(ISBLANK(E19)),NOT(ISBLANK(H16))),IF(E19&gt;H16,0,IF(AND(OR(NOT(ISBLANK(E19)),NOT(ISBLANK(H16))),E19=H16),1,IF(E19&lt;H16,0))),0)+IF(AND(NOT(ISBLANK(F19)),NOT(ISBLANK(H17))),IF(F19&gt;H17,0,IF(AND(OR(NOT(ISBLANK(F19)),NOT(ISBLANK(H17))),F19=H17),1,IF(F19&lt;H17,0))),0)+IF(AND(NOT(ISBLANK(G19)),NOT(ISBLANK(H18))),IF(G19&gt;H18,0,IF(AND(OR(NOT(ISBLANK(G19)),NOT(ISBLANK(H18))),G19=H18),1,IF(G19&lt;H18,0))),0)</f>
        <v>0</v>
      </c>
      <c r="M19" s="11">
        <f>J19-SUM(K19:L19)</f>
        <v>0</v>
      </c>
      <c r="N19" s="11">
        <f>SUM(E19:H19)</f>
        <v>0</v>
      </c>
      <c r="O19" s="11">
        <f>SUM(H16:H19)</f>
        <v>0</v>
      </c>
      <c r="P19" s="11">
        <f>N19-O19</f>
        <v>0</v>
      </c>
      <c r="Q19" s="11"/>
      <c r="R19" s="13">
        <f>IF(AND(NOT(ISBLANK(E19)),NOT(ISBLANK(H16))),IF(E19&gt;H16,3,IF(AND(OR(NOT(ISBLANK(E19)),NOT(ISBLANK(H16))),E19=H16),1,IF(E19&lt;H16,0))),0)+IF(AND(NOT(ISBLANK(F19)),NOT(ISBLANK(H17))),IF(F19&gt;H17,3,IF(AND(OR(NOT(ISBLANK(F19)),NOT(ISBLANK(H17))),F19=H17),1,IF(F19&lt;H17,0))),0)+IF(AND(NOT(ISBLANK(G19)),NOT(ISBLANK(H18))),IF(G19&gt;H18,3,IF(AND(OR(NOT(ISBLANK(G19)),NOT(ISBLANK(H18))),G19=H18),1,IF(G19&lt;H18,0))),0)</f>
        <v>0</v>
      </c>
    </row>
    <row r="20" spans="2:19" ht="5.0999999999999996" customHeight="1"/>
    <row r="21" spans="2:19" ht="5.0999999999999996" customHeight="1">
      <c r="B21" s="5"/>
      <c r="C21" s="5"/>
      <c r="D21" s="5"/>
      <c r="E21" s="7"/>
      <c r="F21" s="7"/>
      <c r="G21" s="7"/>
      <c r="H21" s="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ht="9.9499999999999993" customHeight="1"/>
    <row r="23" spans="2:19" ht="24.95" customHeight="1">
      <c r="B23" s="6"/>
      <c r="C23" s="6"/>
      <c r="D23" s="95" t="s">
        <v>26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6"/>
    </row>
    <row r="24" spans="2:19" ht="5.0999999999999996" customHeight="1">
      <c r="D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9" ht="18" customHeight="1">
      <c r="D25" s="14"/>
      <c r="E25" s="15" t="str">
        <f>IF(ISBLANK(D26),"",D26)</f>
        <v>Argentina</v>
      </c>
      <c r="F25" s="15" t="str">
        <f>IF(ISBLANK(D27),"",D27)</f>
        <v>Saudi Arabia</v>
      </c>
      <c r="G25" s="15" t="str">
        <f>IF(ISBLANK(D28),"",D28)</f>
        <v>Mexico</v>
      </c>
      <c r="H25" s="16" t="str">
        <f>IF(ISBLANK(D29),"",D29)</f>
        <v>Poland</v>
      </c>
      <c r="I25" s="1"/>
      <c r="J25" s="10" t="s">
        <v>19</v>
      </c>
      <c r="K25" s="10" t="s">
        <v>23</v>
      </c>
      <c r="L25" s="10" t="s">
        <v>22</v>
      </c>
      <c r="M25" s="10" t="s">
        <v>21</v>
      </c>
      <c r="N25" s="10" t="s">
        <v>129</v>
      </c>
      <c r="O25" s="10" t="s">
        <v>130</v>
      </c>
      <c r="P25" s="10" t="s">
        <v>18</v>
      </c>
      <c r="Q25" s="10"/>
      <c r="R25" s="12" t="s">
        <v>16</v>
      </c>
    </row>
    <row r="26" spans="2:19" ht="18" customHeight="1">
      <c r="D26" s="17" t="str">
        <f>IF(ISBLANK(Groups!D16),"",Groups!D16)</f>
        <v>Argentina</v>
      </c>
      <c r="E26" s="18"/>
      <c r="F26" s="19"/>
      <c r="G26" s="19"/>
      <c r="H26" s="20"/>
      <c r="I26" s="3"/>
      <c r="J26" s="11">
        <f>IF(AND(NOT(ISBLANK(E26)),E26&gt;=0),1,0)+IF(AND(NOT(ISBLANK(F26)),F26&gt;=0),1,0)+IF(AND(NOT(ISBLANK(G26)),G26&gt;=0),1,0)+IF(AND(NOT(ISBLANK(H26)),H26&gt;=0),1,0)</f>
        <v>0</v>
      </c>
      <c r="K26" s="11">
        <f>IF(AND(NOT(ISBLANK(F26)),NOT(ISBLANK(E27))),IF(F26&gt;E27,1,IF(AND(OR(NOT(ISBLANK(F26)),NOT(ISBLANK(E27))),F26=E27),0,IF(F26&lt;E27,0))),0)+IF(AND(NOT(ISBLANK(G26)),NOT(ISBLANK(E28))),IF(G26&gt;E28,1,IF(AND(OR(NOT(ISBLANK(G26)),NOT(ISBLANK(E28))),G26=E28),0,IF(G26&lt;E28,0))),0)+IF(AND(NOT(ISBLANK(H26)),NOT(ISBLANK(E29))),IF(H26&gt;E29,1,IF(AND(OR(NOT(ISBLANK(H26)),NOT(ISBLANK(E29))),H26=E29),0,IF(H26&lt;E29,0))),0)</f>
        <v>0</v>
      </c>
      <c r="L26" s="11">
        <f>IF(AND(NOT(ISBLANK(F26)),NOT(ISBLANK(E27))),IF(F26&gt;E27,0,IF(AND(OR(NOT(ISBLANK(F26)),NOT(ISBLANK(E27))),F26=E27),1,IF(F26&lt;E27,0))),0)+IF(AND(NOT(ISBLANK(G26)),NOT(ISBLANK(E28))),IF(G26&gt;E28,0,IF(AND(OR(NOT(ISBLANK(G26)),NOT(ISBLANK(E28))),G26=E28),1,IF(G26&lt;E28,0))),0)+IF(AND(NOT(ISBLANK(H26)),NOT(ISBLANK(E29))),IF(H26&gt;E29,0,IF(AND(OR(NOT(ISBLANK(H26)),NOT(ISBLANK(E29))),H26=E29),1,IF(H26&lt;E29,0))),0)</f>
        <v>0</v>
      </c>
      <c r="M26" s="11">
        <f>J26-SUM(K26:L26)</f>
        <v>0</v>
      </c>
      <c r="N26" s="11">
        <f>SUM(E26:H26)</f>
        <v>0</v>
      </c>
      <c r="O26" s="11">
        <f>SUM(E26:E29)</f>
        <v>0</v>
      </c>
      <c r="P26" s="11">
        <f>N26-O26</f>
        <v>0</v>
      </c>
      <c r="Q26" s="11"/>
      <c r="R26" s="13">
        <f>IF(AND(NOT(ISBLANK(F26)),NOT(ISBLANK(E27))),IF(F26&gt;E27,3,IF(AND(OR(NOT(ISBLANK(F26)),NOT(ISBLANK(E27))),F26=E27),1,IF(F26&lt;E27,0))),0)+IF(AND(NOT(ISBLANK(G26)),NOT(ISBLANK(E28))),IF(G26&gt;E28,3,IF(AND(OR(NOT(ISBLANK(G26)),NOT(ISBLANK(E28))),G26=E28),1,IF(G26&lt;E28,0))),0)+IF(AND(NOT(ISBLANK(H26)),NOT(ISBLANK(E29))),IF(H26&gt;E29,3,IF(AND(OR(NOT(ISBLANK(H26)),NOT(ISBLANK(E29))),H26=E29),1,IF(H26&lt;E29,0))),0)</f>
        <v>0</v>
      </c>
    </row>
    <row r="27" spans="2:19" ht="18" customHeight="1">
      <c r="D27" s="17" t="str">
        <f>IF(ISBLANK(Groups!D17),"",Groups!D17)</f>
        <v>Saudi Arabia</v>
      </c>
      <c r="E27" s="19"/>
      <c r="F27" s="18"/>
      <c r="G27" s="19"/>
      <c r="H27" s="20"/>
      <c r="I27" s="3"/>
      <c r="J27" s="11">
        <f>IF(AND(NOT(ISBLANK(E27)),E27&gt;=0),1,0)+IF(AND(NOT(ISBLANK(F27)),F27&gt;=0),1,0)+IF(AND(NOT(ISBLANK(G27)),G27&gt;=0),1,0)+IF(AND(NOT(ISBLANK(H27)),H27&gt;=0),1,0)</f>
        <v>0</v>
      </c>
      <c r="K27" s="11">
        <f>IF(AND(NOT(ISBLANK(E27)),NOT(ISBLANK(F26))),IF(E27&gt;F26,1,IF(AND(OR(NOT(ISBLANK(E27)),NOT(ISBLANK(F26))),E27=F26),0,IF(E27&lt;F26,0))),0)+IF(AND(NOT(ISBLANK(G27)),NOT(ISBLANK(F28))),IF(G27&gt;F28,1,IF(AND(OR(NOT(ISBLANK(G27)),NOT(ISBLANK(F28))),G27=F28),0,IF(G27&lt;F28,0))),0)+IF(AND(NOT(ISBLANK(H27)),NOT(ISBLANK(F29))),IF(H27&gt;F29,1,IF(AND(OR(NOT(ISBLANK(H27)),NOT(ISBLANK(F29))),H27=F29),0,IF(H27&lt;F29,0))),0)</f>
        <v>0</v>
      </c>
      <c r="L27" s="11">
        <f>IF(AND(NOT(ISBLANK(E27)),NOT(ISBLANK(F26))),IF(E27&gt;F26,0,IF(AND(OR(NOT(ISBLANK(E27)),NOT(ISBLANK(F26))),E27=F26),1,IF(E27&lt;F26,0))),0)+IF(AND(NOT(ISBLANK(G27)),NOT(ISBLANK(F28))),IF(G27&gt;F28,0,IF(AND(OR(NOT(ISBLANK(G27)),NOT(ISBLANK(F28))),G27=F28),1,IF(G27&lt;F28,0))),0)+IF(AND(NOT(ISBLANK(H27)),NOT(ISBLANK(F29))),IF(H27&gt;F29,0,IF(AND(OR(NOT(ISBLANK(H27)),NOT(ISBLANK(F29))),H27=F29),1,IF(H27&lt;F29,0))),0)</f>
        <v>0</v>
      </c>
      <c r="M27" s="11">
        <f>J27-SUM(K27:L27)</f>
        <v>0</v>
      </c>
      <c r="N27" s="11">
        <f>SUM(E27:H27)</f>
        <v>0</v>
      </c>
      <c r="O27" s="11">
        <f>SUM(F26:F29)</f>
        <v>0</v>
      </c>
      <c r="P27" s="11">
        <f>N27-O27</f>
        <v>0</v>
      </c>
      <c r="Q27" s="11"/>
      <c r="R27" s="13">
        <f>IF(AND(NOT(ISBLANK(E27)),NOT(ISBLANK(F26))),IF(E27&gt;F26,3,IF(AND(OR(NOT(ISBLANK(E27)),NOT(ISBLANK(F26))),E27=F26),1,IF(E27&lt;F26,0))),0)+IF(AND(NOT(ISBLANK(G27)),NOT(ISBLANK(F28))),IF(G27&gt;F28,3,IF(AND(OR(NOT(ISBLANK(G27)),NOT(ISBLANK(F28))),G27=F28),1,IF(G27&lt;F28,0))),0)+IF(AND(NOT(ISBLANK(H27)),NOT(ISBLANK(F29))),IF(H27&gt;F29,3,IF(AND(OR(NOT(ISBLANK(H27)),NOT(ISBLANK(F29))),H27=F29),1,IF(H27&lt;F29,0))),0)</f>
        <v>0</v>
      </c>
    </row>
    <row r="28" spans="2:19" ht="18" customHeight="1">
      <c r="D28" s="17" t="str">
        <f>IF(ISBLANK(Groups!D18),"",Groups!D18)</f>
        <v>Mexico</v>
      </c>
      <c r="E28" s="19"/>
      <c r="F28" s="19"/>
      <c r="G28" s="18"/>
      <c r="H28" s="20"/>
      <c r="I28" s="3"/>
      <c r="J28" s="11">
        <f>IF(AND(NOT(ISBLANK(E28)),E28&gt;=0),1,0)+IF(AND(NOT(ISBLANK(F28)),F28&gt;=0),1,0)+IF(AND(NOT(ISBLANK(G28)),G28&gt;=0),1,0)+IF(AND(NOT(ISBLANK(H28)),H28&gt;=0),1,0)</f>
        <v>0</v>
      </c>
      <c r="K28" s="11">
        <f>IF(AND(NOT(ISBLANK(E28)),NOT(ISBLANK(G26))),IF(E28&gt;G26,1,IF(AND(OR(NOT(ISBLANK(E28)),NOT(ISBLANK(G26))),E28=G26),0,IF(E28&lt;G26,0))),0)+IF(AND(NOT(ISBLANK(F28)),NOT(ISBLANK(G27))),IF(F28&gt;G27,1,IF(AND(OR(NOT(ISBLANK(F28)),NOT(ISBLANK(G27))),F28=G27),0,IF(F28&lt;G27,0))),0)+IF(AND(NOT(ISBLANK(H28)),NOT(ISBLANK(G29))),IF(H28&gt;G29,1,IF(AND(OR(NOT(ISBLANK(H28)),NOT(ISBLANK(G29))),H28=G29),0,IF(H28&lt;G29,0))),0)</f>
        <v>0</v>
      </c>
      <c r="L28" s="11">
        <f>IF(AND(NOT(ISBLANK(E28)),NOT(ISBLANK(G26))),IF(E28&gt;G26,0,IF(AND(OR(NOT(ISBLANK(E28)),NOT(ISBLANK(G26))),E28=G26),1,IF(E28&lt;G26,0))),0)+IF(AND(NOT(ISBLANK(F28)),NOT(ISBLANK(G27))),IF(F28&gt;G27,0,IF(AND(OR(NOT(ISBLANK(F28)),NOT(ISBLANK(G27))),F28=G27),1,IF(F28&lt;G27,0))),0)+IF(AND(NOT(ISBLANK(H28)),NOT(ISBLANK(G29))),IF(H28&gt;G29,0,IF(AND(OR(NOT(ISBLANK(H28)),NOT(ISBLANK(G29))),H28=G29),1,IF(H28&lt;G29,0))),0)</f>
        <v>0</v>
      </c>
      <c r="M28" s="11">
        <f>J28-SUM(K28:L28)</f>
        <v>0</v>
      </c>
      <c r="N28" s="11">
        <f>SUM(E28:H28)</f>
        <v>0</v>
      </c>
      <c r="O28" s="11">
        <f>SUM(G26:G29)</f>
        <v>0</v>
      </c>
      <c r="P28" s="11">
        <f>N28-O28</f>
        <v>0</v>
      </c>
      <c r="Q28" s="11"/>
      <c r="R28" s="13">
        <f>IF(AND(NOT(ISBLANK(E28)),NOT(ISBLANK(G26))),IF(E28&gt;G26,3,IF(AND(OR(NOT(ISBLANK(E28)),NOT(ISBLANK(G26))),E28=G26),1,IF(E28&lt;G26,0))),0)+IF(AND(NOT(ISBLANK(F28)),NOT(ISBLANK(G27))),IF(F28&gt;G27,3,IF(AND(OR(NOT(ISBLANK(F28)),NOT(ISBLANK(G27))),F28=G27),1,IF(F28&lt;G27,0))),0)+IF(AND(NOT(ISBLANK(H28)),NOT(ISBLANK(G29))),IF(H28&gt;G29,3,IF(AND(OR(NOT(ISBLANK(H28)),NOT(ISBLANK(G29))),H28=G29),1,IF(H28&lt;G29,0))),0)</f>
        <v>0</v>
      </c>
    </row>
    <row r="29" spans="2:19" ht="18" customHeight="1">
      <c r="D29" s="17" t="str">
        <f>IF(ISBLANK(Groups!D19),"",Groups!D19)</f>
        <v>Poland</v>
      </c>
      <c r="E29" s="19"/>
      <c r="F29" s="19"/>
      <c r="G29" s="19"/>
      <c r="H29" s="21"/>
      <c r="I29" s="4"/>
      <c r="J29" s="11">
        <f>IF(AND(NOT(ISBLANK(E29)),E29&gt;=0),1,0)+IF(AND(NOT(ISBLANK(F29)),F29&gt;=0),1,0)+IF(AND(NOT(ISBLANK(G29)),G29&gt;=0),1,0)+IF(AND(NOT(ISBLANK(H29)),H29&gt;=0),1,0)</f>
        <v>0</v>
      </c>
      <c r="K29" s="11">
        <f>IF(AND(NOT(ISBLANK(E29)),NOT(ISBLANK(H26))),IF(E29&gt;H26,1,IF(AND(OR(NOT(ISBLANK(E29)),NOT(ISBLANK(H26))),E29=H26),0,IF(E29&lt;H26,0))),0)+IF(AND(NOT(ISBLANK(F29)),NOT(ISBLANK(H27))),IF(F29&gt;H27,1,IF(AND(OR(NOT(ISBLANK(F29)),NOT(ISBLANK(H27))),F29=H27),0,IF(F29&lt;H27,0))),0)+IF(AND(NOT(ISBLANK(G29)),NOT(ISBLANK(H28))),IF(G29&gt;H28,1,IF(AND(OR(NOT(ISBLANK(G29)),NOT(ISBLANK(H28))),G29=H28),0,IF(G29&lt;H28,0))),0)</f>
        <v>0</v>
      </c>
      <c r="L29" s="11">
        <f>IF(AND(NOT(ISBLANK(E29)),NOT(ISBLANK(H26))),IF(E29&gt;H26,0,IF(AND(OR(NOT(ISBLANK(E29)),NOT(ISBLANK(H26))),E29=H26),1,IF(E29&lt;H26,0))),0)+IF(AND(NOT(ISBLANK(F29)),NOT(ISBLANK(H27))),IF(F29&gt;H27,0,IF(AND(OR(NOT(ISBLANK(F29)),NOT(ISBLANK(H27))),F29=H27),1,IF(F29&lt;H27,0))),0)+IF(AND(NOT(ISBLANK(G29)),NOT(ISBLANK(H28))),IF(G29&gt;H28,0,IF(AND(OR(NOT(ISBLANK(G29)),NOT(ISBLANK(H28))),G29=H28),1,IF(G29&lt;H28,0))),0)</f>
        <v>0</v>
      </c>
      <c r="M29" s="11">
        <f>J29-SUM(K29:L29)</f>
        <v>0</v>
      </c>
      <c r="N29" s="11">
        <f>SUM(E29:H29)</f>
        <v>0</v>
      </c>
      <c r="O29" s="11">
        <f>SUM(H26:H29)</f>
        <v>0</v>
      </c>
      <c r="P29" s="11">
        <f>N29-O29</f>
        <v>0</v>
      </c>
      <c r="Q29" s="11"/>
      <c r="R29" s="13">
        <f>IF(AND(NOT(ISBLANK(E29)),NOT(ISBLANK(H26))),IF(E29&gt;H26,3,IF(AND(OR(NOT(ISBLANK(E29)),NOT(ISBLANK(H26))),E29=H26),1,IF(E29&lt;H26,0))),0)+IF(AND(NOT(ISBLANK(F29)),NOT(ISBLANK(H27))),IF(F29&gt;H27,3,IF(AND(OR(NOT(ISBLANK(F29)),NOT(ISBLANK(H27))),F29=H27),1,IF(F29&lt;H27,0))),0)+IF(AND(NOT(ISBLANK(G29)),NOT(ISBLANK(H28))),IF(G29&gt;H28,3,IF(AND(OR(NOT(ISBLANK(G29)),NOT(ISBLANK(H28))),G29=H28),1,IF(G29&lt;H28,0))),0)</f>
        <v>0</v>
      </c>
    </row>
    <row r="30" spans="2:19" ht="5.0999999999999996" customHeight="1"/>
    <row r="31" spans="2:19" ht="5.0999999999999996" customHeight="1">
      <c r="B31" s="5"/>
      <c r="C31" s="5"/>
      <c r="D31" s="5"/>
      <c r="E31" s="7"/>
      <c r="F31" s="7"/>
      <c r="G31" s="7"/>
      <c r="H31" s="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ht="9.9499999999999993" customHeight="1"/>
    <row r="33" spans="2:19" ht="24.95" customHeight="1">
      <c r="B33" s="6"/>
      <c r="C33" s="6"/>
      <c r="D33" s="95" t="s">
        <v>27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6"/>
    </row>
    <row r="34" spans="2:19" ht="5.0999999999999996" customHeight="1">
      <c r="D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9" ht="18" customHeight="1">
      <c r="D35" s="14"/>
      <c r="E35" s="15" t="str">
        <f>IF(ISBLANK(D36),"",D36)</f>
        <v>France</v>
      </c>
      <c r="F35" s="15" t="str">
        <f>IF(ISBLANK(D37),"",D37)</f>
        <v>Denmark</v>
      </c>
      <c r="G35" s="15" t="str">
        <f>IF(ISBLANK(D38),"",D38)</f>
        <v>Tunisia</v>
      </c>
      <c r="H35" s="16" t="str">
        <f>IF(ISBLANK(D39),"",D39)</f>
        <v>Australia</v>
      </c>
      <c r="I35" s="1"/>
      <c r="J35" s="10" t="s">
        <v>19</v>
      </c>
      <c r="K35" s="10" t="s">
        <v>23</v>
      </c>
      <c r="L35" s="10" t="s">
        <v>22</v>
      </c>
      <c r="M35" s="10" t="s">
        <v>21</v>
      </c>
      <c r="N35" s="10" t="s">
        <v>129</v>
      </c>
      <c r="O35" s="10" t="s">
        <v>130</v>
      </c>
      <c r="P35" s="10" t="s">
        <v>18</v>
      </c>
      <c r="Q35" s="10"/>
      <c r="R35" s="12" t="s">
        <v>16</v>
      </c>
    </row>
    <row r="36" spans="2:19" ht="18" customHeight="1">
      <c r="D36" s="17" t="str">
        <f>IF(ISBLANK(Groups!D21),"",Groups!D21)</f>
        <v>France</v>
      </c>
      <c r="E36" s="18"/>
      <c r="F36" s="19"/>
      <c r="G36" s="19"/>
      <c r="H36" s="20"/>
      <c r="I36" s="3"/>
      <c r="J36" s="11">
        <f>IF(AND(NOT(ISBLANK(E36)),E36&gt;=0),1,0)+IF(AND(NOT(ISBLANK(F36)),F36&gt;=0),1,0)+IF(AND(NOT(ISBLANK(G36)),G36&gt;=0),1,0)+IF(AND(NOT(ISBLANK(H36)),H36&gt;=0),1,0)</f>
        <v>0</v>
      </c>
      <c r="K36" s="11">
        <f>IF(AND(NOT(ISBLANK(F36)),NOT(ISBLANK(E37))),IF(F36&gt;E37,1,IF(AND(OR(NOT(ISBLANK(F36)),NOT(ISBLANK(E37))),F36=E37),0,IF(F36&lt;E37,0))),0)+IF(AND(NOT(ISBLANK(G36)),NOT(ISBLANK(E38))),IF(G36&gt;E38,1,IF(AND(OR(NOT(ISBLANK(G36)),NOT(ISBLANK(E38))),G36=E38),0,IF(G36&lt;E38,0))),0)+IF(AND(NOT(ISBLANK(H36)),NOT(ISBLANK(E39))),IF(H36&gt;E39,1,IF(AND(OR(NOT(ISBLANK(H36)),NOT(ISBLANK(E39))),H36=E39),0,IF(H36&lt;E39,0))),0)</f>
        <v>0</v>
      </c>
      <c r="L36" s="11">
        <f>IF(AND(NOT(ISBLANK(F36)),NOT(ISBLANK(E37))),IF(F36&gt;E37,0,IF(AND(OR(NOT(ISBLANK(F36)),NOT(ISBLANK(E37))),F36=E37),1,IF(F36&lt;E37,0))),0)+IF(AND(NOT(ISBLANK(G36)),NOT(ISBLANK(E38))),IF(G36&gt;E38,0,IF(AND(OR(NOT(ISBLANK(G36)),NOT(ISBLANK(E38))),G36=E38),1,IF(G36&lt;E38,0))),0)+IF(AND(NOT(ISBLANK(H36)),NOT(ISBLANK(E39))),IF(H36&gt;E39,0,IF(AND(OR(NOT(ISBLANK(H36)),NOT(ISBLANK(E39))),H36=E39),1,IF(H36&lt;E39,0))),0)</f>
        <v>0</v>
      </c>
      <c r="M36" s="11">
        <f>J36-SUM(K36:L36)</f>
        <v>0</v>
      </c>
      <c r="N36" s="11">
        <f>SUM(E36:H36)</f>
        <v>0</v>
      </c>
      <c r="O36" s="11">
        <f>SUM(E36:E39)</f>
        <v>0</v>
      </c>
      <c r="P36" s="11">
        <f>N36-O36</f>
        <v>0</v>
      </c>
      <c r="Q36" s="11"/>
      <c r="R36" s="13">
        <f>IF(AND(NOT(ISBLANK(F36)),NOT(ISBLANK(E37))),IF(F36&gt;E37,3,IF(AND(OR(NOT(ISBLANK(F36)),NOT(ISBLANK(E37))),F36=E37),1,IF(F36&lt;E37,0))),0)+IF(AND(NOT(ISBLANK(G36)),NOT(ISBLANK(E38))),IF(G36&gt;E38,3,IF(AND(OR(NOT(ISBLANK(G36)),NOT(ISBLANK(E38))),G36=E38),1,IF(G36&lt;E38,0))),0)+IF(AND(NOT(ISBLANK(H36)),NOT(ISBLANK(E39))),IF(H36&gt;E39,3,IF(AND(OR(NOT(ISBLANK(H36)),NOT(ISBLANK(E39))),H36=E39),1,IF(H36&lt;E39,0))),0)</f>
        <v>0</v>
      </c>
    </row>
    <row r="37" spans="2:19" ht="18" customHeight="1">
      <c r="D37" s="17" t="str">
        <f>IF(ISBLANK(Groups!D22),"",Groups!D22)</f>
        <v>Denmark</v>
      </c>
      <c r="E37" s="19"/>
      <c r="F37" s="18"/>
      <c r="G37" s="19"/>
      <c r="H37" s="20"/>
      <c r="I37" s="3"/>
      <c r="J37" s="11">
        <f>IF(AND(NOT(ISBLANK(E37)),E37&gt;=0),1,0)+IF(AND(NOT(ISBLANK(F37)),F37&gt;=0),1,0)+IF(AND(NOT(ISBLANK(G37)),G37&gt;=0),1,0)+IF(AND(NOT(ISBLANK(H37)),H37&gt;=0),1,0)</f>
        <v>0</v>
      </c>
      <c r="K37" s="11">
        <f>IF(AND(NOT(ISBLANK(E37)),NOT(ISBLANK(F36))),IF(E37&gt;F36,1,IF(AND(OR(NOT(ISBLANK(E37)),NOT(ISBLANK(F36))),E37=F36),0,IF(E37&lt;F36,0))),0)+IF(AND(NOT(ISBLANK(G37)),NOT(ISBLANK(F38))),IF(G37&gt;F38,1,IF(AND(OR(NOT(ISBLANK(G37)),NOT(ISBLANK(F38))),G37=F38),0,IF(G37&lt;F38,0))),0)+IF(AND(NOT(ISBLANK(H37)),NOT(ISBLANK(F39))),IF(H37&gt;F39,1,IF(AND(OR(NOT(ISBLANK(H37)),NOT(ISBLANK(F39))),H37=F39),0,IF(H37&lt;F39,0))),0)</f>
        <v>0</v>
      </c>
      <c r="L37" s="11">
        <f>IF(AND(NOT(ISBLANK(E37)),NOT(ISBLANK(F36))),IF(E37&gt;F36,0,IF(AND(OR(NOT(ISBLANK(E37)),NOT(ISBLANK(F36))),E37=F36),1,IF(E37&lt;F36,0))),0)+IF(AND(NOT(ISBLANK(G37)),NOT(ISBLANK(F38))),IF(G37&gt;F38,0,IF(AND(OR(NOT(ISBLANK(G37)),NOT(ISBLANK(F38))),G37=F38),1,IF(G37&lt;F38,0))),0)+IF(AND(NOT(ISBLANK(H37)),NOT(ISBLANK(F39))),IF(H37&gt;F39,0,IF(AND(OR(NOT(ISBLANK(H37)),NOT(ISBLANK(F39))),H37=F39),1,IF(H37&lt;F39,0))),0)</f>
        <v>0</v>
      </c>
      <c r="M37" s="11">
        <f>J37-SUM(K37:L37)</f>
        <v>0</v>
      </c>
      <c r="N37" s="11">
        <f>SUM(E37:H37)</f>
        <v>0</v>
      </c>
      <c r="O37" s="11">
        <f>SUM(F36:F39)</f>
        <v>0</v>
      </c>
      <c r="P37" s="11">
        <f>N37-O37</f>
        <v>0</v>
      </c>
      <c r="Q37" s="11"/>
      <c r="R37" s="13">
        <f>IF(AND(NOT(ISBLANK(E37)),NOT(ISBLANK(F36))),IF(E37&gt;F36,3,IF(AND(OR(NOT(ISBLANK(E37)),NOT(ISBLANK(F36))),E37=F36),1,IF(E37&lt;F36,0))),0)+IF(AND(NOT(ISBLANK(G37)),NOT(ISBLANK(F38))),IF(G37&gt;F38,3,IF(AND(OR(NOT(ISBLANK(G37)),NOT(ISBLANK(F38))),G37=F38),1,IF(G37&lt;F38,0))),0)+IF(AND(NOT(ISBLANK(H37)),NOT(ISBLANK(F39))),IF(H37&gt;F39,3,IF(AND(OR(NOT(ISBLANK(H37)),NOT(ISBLANK(F39))),H37=F39),1,IF(H37&lt;F39,0))),0)</f>
        <v>0</v>
      </c>
    </row>
    <row r="38" spans="2:19" ht="18" customHeight="1">
      <c r="D38" s="17" t="str">
        <f>IF(ISBLANK(Groups!D23),"",Groups!D23)</f>
        <v>Tunisia</v>
      </c>
      <c r="E38" s="19"/>
      <c r="F38" s="19"/>
      <c r="G38" s="18"/>
      <c r="H38" s="20"/>
      <c r="I38" s="3"/>
      <c r="J38" s="11">
        <f>IF(AND(NOT(ISBLANK(E38)),E38&gt;=0),1,0)+IF(AND(NOT(ISBLANK(F38)),F38&gt;=0),1,0)+IF(AND(NOT(ISBLANK(G38)),G38&gt;=0),1,0)+IF(AND(NOT(ISBLANK(H38)),H38&gt;=0),1,0)</f>
        <v>0</v>
      </c>
      <c r="K38" s="11">
        <f>IF(AND(NOT(ISBLANK(E38)),NOT(ISBLANK(G36))),IF(E38&gt;G36,1,IF(AND(OR(NOT(ISBLANK(E38)),NOT(ISBLANK(G36))),E38=G36),0,IF(E38&lt;G36,0))),0)+IF(AND(NOT(ISBLANK(F38)),NOT(ISBLANK(G37))),IF(F38&gt;G37,1,IF(AND(OR(NOT(ISBLANK(F38)),NOT(ISBLANK(G37))),F38=G37),0,IF(F38&lt;G37,0))),0)+IF(AND(NOT(ISBLANK(H38)),NOT(ISBLANK(G39))),IF(H38&gt;G39,1,IF(AND(OR(NOT(ISBLANK(H38)),NOT(ISBLANK(G39))),H38=G39),0,IF(H38&lt;G39,0))),0)</f>
        <v>0</v>
      </c>
      <c r="L38" s="11">
        <f>IF(AND(NOT(ISBLANK(E38)),NOT(ISBLANK(G36))),IF(E38&gt;G36,0,IF(AND(OR(NOT(ISBLANK(E38)),NOT(ISBLANK(G36))),E38=G36),1,IF(E38&lt;G36,0))),0)+IF(AND(NOT(ISBLANK(F38)),NOT(ISBLANK(G37))),IF(F38&gt;G37,0,IF(AND(OR(NOT(ISBLANK(F38)),NOT(ISBLANK(G37))),F38=G37),1,IF(F38&lt;G37,0))),0)+IF(AND(NOT(ISBLANK(H38)),NOT(ISBLANK(G39))),IF(H38&gt;G39,0,IF(AND(OR(NOT(ISBLANK(H38)),NOT(ISBLANK(G39))),H38=G39),1,IF(H38&lt;G39,0))),0)</f>
        <v>0</v>
      </c>
      <c r="M38" s="11">
        <f>J38-SUM(K38:L38)</f>
        <v>0</v>
      </c>
      <c r="N38" s="11">
        <f>SUM(E38:H38)</f>
        <v>0</v>
      </c>
      <c r="O38" s="11">
        <f>SUM(G36:G39)</f>
        <v>0</v>
      </c>
      <c r="P38" s="11">
        <f>N38-O38</f>
        <v>0</v>
      </c>
      <c r="Q38" s="11"/>
      <c r="R38" s="13">
        <f>IF(AND(NOT(ISBLANK(E38)),NOT(ISBLANK(G36))),IF(E38&gt;G36,3,IF(AND(OR(NOT(ISBLANK(E38)),NOT(ISBLANK(G36))),E38=G36),1,IF(E38&lt;G36,0))),0)+IF(AND(NOT(ISBLANK(F38)),NOT(ISBLANK(G37))),IF(F38&gt;G37,3,IF(AND(OR(NOT(ISBLANK(F38)),NOT(ISBLANK(G37))),F38=G37),1,IF(F38&lt;G37,0))),0)+IF(AND(NOT(ISBLANK(H38)),NOT(ISBLANK(G39))),IF(H38&gt;G39,3,IF(AND(OR(NOT(ISBLANK(H38)),NOT(ISBLANK(G39))),H38=G39),1,IF(H38&lt;G39,0))),0)</f>
        <v>0</v>
      </c>
    </row>
    <row r="39" spans="2:19" ht="18" customHeight="1">
      <c r="D39" s="17" t="str">
        <f>IF(ISBLANK(Groups!D24),"",Groups!D24)</f>
        <v>Australia</v>
      </c>
      <c r="E39" s="19"/>
      <c r="F39" s="19"/>
      <c r="G39" s="19"/>
      <c r="H39" s="21"/>
      <c r="I39" s="4"/>
      <c r="J39" s="11">
        <f>IF(AND(NOT(ISBLANK(E39)),E39&gt;=0),1,0)+IF(AND(NOT(ISBLANK(F39)),F39&gt;=0),1,0)+IF(AND(NOT(ISBLANK(G39)),G39&gt;=0),1,0)+IF(AND(NOT(ISBLANK(H39)),H39&gt;=0),1,0)</f>
        <v>0</v>
      </c>
      <c r="K39" s="11">
        <f>IF(AND(NOT(ISBLANK(E39)),NOT(ISBLANK(H36))),IF(E39&gt;H36,1,IF(AND(OR(NOT(ISBLANK(E39)),NOT(ISBLANK(H36))),E39=H36),0,IF(E39&lt;H36,0))),0)+IF(AND(NOT(ISBLANK(F39)),NOT(ISBLANK(H37))),IF(F39&gt;H37,1,IF(AND(OR(NOT(ISBLANK(F39)),NOT(ISBLANK(H37))),F39=H37),0,IF(F39&lt;H37,0))),0)+IF(AND(NOT(ISBLANK(G39)),NOT(ISBLANK(H38))),IF(G39&gt;H38,1,IF(AND(OR(NOT(ISBLANK(G39)),NOT(ISBLANK(H38))),G39=H38),0,IF(G39&lt;H38,0))),0)</f>
        <v>0</v>
      </c>
      <c r="L39" s="11">
        <f>IF(AND(NOT(ISBLANK(E39)),NOT(ISBLANK(H36))),IF(E39&gt;H36,0,IF(AND(OR(NOT(ISBLANK(E39)),NOT(ISBLANK(H36))),E39=H36),1,IF(E39&lt;H36,0))),0)+IF(AND(NOT(ISBLANK(F39)),NOT(ISBLANK(H37))),IF(F39&gt;H37,0,IF(AND(OR(NOT(ISBLANK(F39)),NOT(ISBLANK(H37))),F39=H37),1,IF(F39&lt;H37,0))),0)+IF(AND(NOT(ISBLANK(G39)),NOT(ISBLANK(H38))),IF(G39&gt;H38,0,IF(AND(OR(NOT(ISBLANK(G39)),NOT(ISBLANK(H38))),G39=H38),1,IF(G39&lt;H38,0))),0)</f>
        <v>0</v>
      </c>
      <c r="M39" s="11">
        <f>J39-SUM(K39:L39)</f>
        <v>0</v>
      </c>
      <c r="N39" s="11">
        <f>SUM(E39:H39)</f>
        <v>0</v>
      </c>
      <c r="O39" s="11">
        <f>SUM(H36:H39)</f>
        <v>0</v>
      </c>
      <c r="P39" s="11">
        <f>N39-O39</f>
        <v>0</v>
      </c>
      <c r="Q39" s="11"/>
      <c r="R39" s="13">
        <f>IF(AND(NOT(ISBLANK(E39)),NOT(ISBLANK(H36))),IF(E39&gt;H36,3,IF(AND(OR(NOT(ISBLANK(E39)),NOT(ISBLANK(H36))),E39=H36),1,IF(E39&lt;H36,0))),0)+IF(AND(NOT(ISBLANK(F39)),NOT(ISBLANK(H37))),IF(F39&gt;H37,3,IF(AND(OR(NOT(ISBLANK(F39)),NOT(ISBLANK(H37))),F39=H37),1,IF(F39&lt;H37,0))),0)+IF(AND(NOT(ISBLANK(G39)),NOT(ISBLANK(H38))),IF(G39&gt;H38,3,IF(AND(OR(NOT(ISBLANK(G39)),NOT(ISBLANK(H38))),G39=H38),1,IF(G39&lt;H38,0))),0)</f>
        <v>0</v>
      </c>
    </row>
    <row r="40" spans="2:19" ht="5.0999999999999996" customHeight="1"/>
    <row r="41" spans="2:19" ht="5.0999999999999996" customHeight="1">
      <c r="B41" s="5"/>
      <c r="C41" s="5"/>
      <c r="D41" s="5"/>
      <c r="E41" s="7"/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</sheetData>
  <mergeCells count="4">
    <mergeCell ref="D3:R3"/>
    <mergeCell ref="D13:R13"/>
    <mergeCell ref="D23:R23"/>
    <mergeCell ref="D33:R33"/>
  </mergeCells>
  <hyperlinks>
    <hyperlink ref="D2" r:id="rId1" xr:uid="{B743C1FC-B179-4223-9295-5CB9720DB603}"/>
  </hyperlinks>
  <printOptions horizontalCentered="1"/>
  <pageMargins left="0.19685039370078741" right="0.19685039370078741" top="0.19685039370078741" bottom="0.19685039370078741" header="0.31496062992125984" footer="0.11811023622047245"/>
  <pageSetup paperSize="9" scale="90" orientation="landscape" r:id="rId2"/>
  <headerFooter>
    <oddFooter>&amp;LTemplates by Spreadsheet123.com&amp;R© 2014 Spreadsheet123 LTD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5BB255D-A04B-4E0A-B065-96D23B9E0F2E}">
            <xm:f>IF(Calculations!$V$6=TRUE,TRUE,FALSE)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J6:R6</xm:sqref>
        </x14:conditionalFormatting>
        <x14:conditionalFormatting xmlns:xm="http://schemas.microsoft.com/office/excel/2006/main">
          <x14:cfRule type="expression" priority="18" id="{F3DE9FBF-0D92-4D4F-9D1A-88CCB9510494}">
            <xm:f>IF(Calculations!$V$7=TRUE,TRUE,FALSE)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J7:R7</xm:sqref>
        </x14:conditionalFormatting>
        <x14:conditionalFormatting xmlns:xm="http://schemas.microsoft.com/office/excel/2006/main">
          <x14:cfRule type="expression" priority="19" id="{186D88FB-A768-4774-8D98-C41E7A7DDE55}">
            <xm:f>IF(Calculations!$V$8=TRUE,TRUE,FALSE)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J8:R8</xm:sqref>
        </x14:conditionalFormatting>
        <x14:conditionalFormatting xmlns:xm="http://schemas.microsoft.com/office/excel/2006/main">
          <x14:cfRule type="expression" priority="20" id="{A573FCD2-87D9-44E6-AA80-C28018CA41F3}">
            <xm:f>IF(Calculations!$V$9=TRUE,TRUE,FALSE)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J9:R9</xm:sqref>
        </x14:conditionalFormatting>
        <x14:conditionalFormatting xmlns:xm="http://schemas.microsoft.com/office/excel/2006/main">
          <x14:cfRule type="expression" priority="21" id="{2DF8FDAC-0ADE-4F97-BD87-D238655C22DF}">
            <xm:f>IF(Calculations!$V$16=TRUE,TRUE,FALSE)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J16:R16</xm:sqref>
        </x14:conditionalFormatting>
        <x14:conditionalFormatting xmlns:xm="http://schemas.microsoft.com/office/excel/2006/main">
          <x14:cfRule type="expression" priority="22" id="{E48D050C-1DE9-4184-A988-AA047C40197B}">
            <xm:f>IF(Calculations!$V$18=TRUE,TRUE,FALSE)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J18:R18</xm:sqref>
        </x14:conditionalFormatting>
        <x14:conditionalFormatting xmlns:xm="http://schemas.microsoft.com/office/excel/2006/main">
          <x14:cfRule type="expression" priority="23" id="{1BF3CD10-D7B9-41BE-B2E9-E87D6C12DDC5}">
            <xm:f>IF(Calculations!$V$19=TRUE,TRUE,FALSE)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J19:R19</xm:sqref>
        </x14:conditionalFormatting>
        <x14:conditionalFormatting xmlns:xm="http://schemas.microsoft.com/office/excel/2006/main">
          <x14:cfRule type="expression" priority="24" id="{DF5D24A6-C553-48C4-8D4F-20C25E3F536C}">
            <xm:f>IF(Calculations!$V$17=TRUE,TRUE,FALSE)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J17:R17</xm:sqref>
        </x14:conditionalFormatting>
        <x14:conditionalFormatting xmlns:xm="http://schemas.microsoft.com/office/excel/2006/main">
          <x14:cfRule type="expression" priority="25" id="{D1B7F15B-4AB5-4AD7-9F00-90D5A862C9FF}">
            <xm:f>IF(Calculations!$V$26=TRUE,TRUE,FALSE)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J26:R26</xm:sqref>
        </x14:conditionalFormatting>
        <x14:conditionalFormatting xmlns:xm="http://schemas.microsoft.com/office/excel/2006/main">
          <x14:cfRule type="expression" priority="26" id="{E6B59D9F-3F31-4F2B-9A96-B7DFB7B12CF3}">
            <xm:f>IF(Calculations!$V$27=TRUE,TRUE,FALSE)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J27:R27</xm:sqref>
        </x14:conditionalFormatting>
        <x14:conditionalFormatting xmlns:xm="http://schemas.microsoft.com/office/excel/2006/main">
          <x14:cfRule type="expression" priority="27" id="{9C6E18D6-9801-4E5F-9773-08F5C3DD2030}">
            <xm:f>IF(Calculations!$V$28=TRUE,TRUE,FALSE)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J28:R28</xm:sqref>
        </x14:conditionalFormatting>
        <x14:conditionalFormatting xmlns:xm="http://schemas.microsoft.com/office/excel/2006/main">
          <x14:cfRule type="expression" priority="28" id="{C46FD2A3-DF26-4E23-93C4-29500A34B7E7}">
            <xm:f>IF(Calculations!$V$29=TRUE,TRUE,FALSE)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J29:R29</xm:sqref>
        </x14:conditionalFormatting>
        <x14:conditionalFormatting xmlns:xm="http://schemas.microsoft.com/office/excel/2006/main">
          <x14:cfRule type="expression" priority="29" id="{04D5A41A-E8FF-47CA-B287-EB5B74490F9C}">
            <xm:f>IF(Calculations!$V$36=TRUE,TRUE,FALSE)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J36:R36</xm:sqref>
        </x14:conditionalFormatting>
        <x14:conditionalFormatting xmlns:xm="http://schemas.microsoft.com/office/excel/2006/main">
          <x14:cfRule type="expression" priority="30" id="{D792D721-09F3-46F7-85C0-7DB2A5841CB4}">
            <xm:f>IF(Calculations!$V$37=TRUE,TRUE,FALSE)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J37:R37</xm:sqref>
        </x14:conditionalFormatting>
        <x14:conditionalFormatting xmlns:xm="http://schemas.microsoft.com/office/excel/2006/main">
          <x14:cfRule type="expression" priority="31" id="{4665C4A5-A074-4D94-A873-1E7255926B6F}">
            <xm:f>IF(Calculations!$V$38=TRUE,TRUE,FALSE)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J38:R38</xm:sqref>
        </x14:conditionalFormatting>
        <x14:conditionalFormatting xmlns:xm="http://schemas.microsoft.com/office/excel/2006/main">
          <x14:cfRule type="expression" priority="32" id="{9636CE7E-D66A-47C7-9C35-1527E9077239}">
            <xm:f>IF(Calculations!$V$39=TRUE,TRUE,FALSE)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J39:R39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1"/>
  <sheetViews>
    <sheetView showGridLines="0" workbookViewId="0">
      <selection activeCell="D2" sqref="D2"/>
    </sheetView>
  </sheetViews>
  <sheetFormatPr defaultRowHeight="15"/>
  <cols>
    <col min="1" max="2" width="1.7109375" customWidth="1"/>
    <col min="3" max="3" width="3.7109375" customWidth="1"/>
    <col min="4" max="4" width="21.42578125" customWidth="1"/>
    <col min="5" max="8" width="19.28515625" customWidth="1"/>
    <col min="9" max="9" width="1.7109375" customWidth="1"/>
    <col min="10" max="16" width="5.7109375" customWidth="1"/>
    <col min="17" max="17" width="1.7109375" customWidth="1"/>
    <col min="18" max="18" width="5.7109375" customWidth="1"/>
    <col min="19" max="19" width="1.7109375" customWidth="1"/>
    <col min="22" max="32" width="6.5703125" customWidth="1"/>
    <col min="35" max="35" width="10.85546875" customWidth="1"/>
  </cols>
  <sheetData>
    <row r="1" spans="1:58" s="8" customFormat="1" ht="72" customHeight="1">
      <c r="A1" s="64" t="s">
        <v>72</v>
      </c>
      <c r="B1" s="24"/>
      <c r="C1" s="24"/>
      <c r="D1" s="29"/>
      <c r="E1" s="40"/>
      <c r="F1" s="40"/>
      <c r="G1" s="9"/>
      <c r="H1" s="9"/>
      <c r="I1" s="9"/>
      <c r="J1" s="9"/>
      <c r="K1" s="41"/>
      <c r="N1" s="1"/>
      <c r="O1" s="1"/>
      <c r="P1" s="1"/>
      <c r="Q1" s="1"/>
      <c r="R1" s="1"/>
      <c r="S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8" customHeight="1">
      <c r="D2" s="91" t="s">
        <v>160</v>
      </c>
      <c r="S2" s="60" t="str">
        <f ca="1">'©'!I3</f>
        <v>© 2022 Spreadsheet123 LTD</v>
      </c>
    </row>
    <row r="3" spans="1:58" ht="24.95" customHeight="1">
      <c r="B3" s="6"/>
      <c r="C3" s="6"/>
      <c r="D3" s="95" t="s">
        <v>28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6"/>
    </row>
    <row r="4" spans="1:58" ht="5.0999999999999996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58" ht="18" customHeight="1">
      <c r="D5" s="14"/>
      <c r="E5" s="15" t="str">
        <f>IF(ISBLANK(D6),"",D6)</f>
        <v>Spain</v>
      </c>
      <c r="F5" s="15" t="str">
        <f>IF(ISBLANK(D7),"",D7)</f>
        <v>Germany</v>
      </c>
      <c r="G5" s="15" t="str">
        <f>IF(ISBLANK(D8),"",D8)</f>
        <v>Japan</v>
      </c>
      <c r="H5" s="16" t="str">
        <f>IF(ISBLANK(D9),"",D9)</f>
        <v>Costa Rica</v>
      </c>
      <c r="I5" s="1"/>
      <c r="J5" s="10" t="s">
        <v>19</v>
      </c>
      <c r="K5" s="10" t="s">
        <v>23</v>
      </c>
      <c r="L5" s="10" t="s">
        <v>22</v>
      </c>
      <c r="M5" s="10" t="s">
        <v>21</v>
      </c>
      <c r="N5" s="10" t="s">
        <v>129</v>
      </c>
      <c r="O5" s="10" t="s">
        <v>130</v>
      </c>
      <c r="P5" s="10" t="s">
        <v>18</v>
      </c>
      <c r="Q5" s="10"/>
      <c r="R5" s="12" t="s">
        <v>16</v>
      </c>
    </row>
    <row r="6" spans="1:58" ht="18" customHeight="1">
      <c r="D6" s="17" t="str">
        <f>IF(ISBLANK(Groups!I6),"",Groups!I6)</f>
        <v>Spain</v>
      </c>
      <c r="E6" s="18"/>
      <c r="F6" s="19"/>
      <c r="G6" s="19"/>
      <c r="H6" s="20"/>
      <c r="I6" s="3"/>
      <c r="J6" s="11">
        <f>IF(AND(NOT(ISBLANK(E6)),E6&gt;=0),1,0)+IF(AND(NOT(ISBLANK(F6)),F6&gt;=0),1,0)+IF(AND(NOT(ISBLANK(G6)),G6&gt;=0),1,0)+IF(AND(NOT(ISBLANK(H6)),H6&gt;=0),1,0)</f>
        <v>0</v>
      </c>
      <c r="K6" s="11">
        <f>IF(AND(NOT(ISBLANK(F6)),NOT(ISBLANK(E7))),IF(F6&gt;E7,1,IF(AND(OR(NOT(ISBLANK(F6)),NOT(ISBLANK(E7))),F6=E7),0,IF(F6&lt;E7,0))),0)+IF(AND(NOT(ISBLANK(G6)),NOT(ISBLANK(E8))),IF(G6&gt;E8,1,IF(AND(OR(NOT(ISBLANK(G6)),NOT(ISBLANK(E8))),G6=E8),0,IF(G6&lt;E8,0))),0)+IF(AND(NOT(ISBLANK(H6)),NOT(ISBLANK(E9))),IF(H6&gt;E9,1,IF(AND(OR(NOT(ISBLANK(H6)),NOT(ISBLANK(E9))),H6=E9),0,IF(H6&lt;E9,0))),0)</f>
        <v>0</v>
      </c>
      <c r="L6" s="11">
        <f>IF(AND(NOT(ISBLANK(F6)),NOT(ISBLANK(E7))),IF(F6&gt;E7,0,IF(AND(OR(NOT(ISBLANK(F6)),NOT(ISBLANK(E7))),F6=E7),1,IF(F6&lt;E7,0))),0)+IF(AND(NOT(ISBLANK(G6)),NOT(ISBLANK(E8))),IF(G6&gt;E8,0,IF(AND(OR(NOT(ISBLANK(G6)),NOT(ISBLANK(E8))),G6=E8),1,IF(G6&lt;E8,0))),0)+IF(AND(NOT(ISBLANK(H6)),NOT(ISBLANK(E9))),IF(H6&gt;E9,0,IF(AND(OR(NOT(ISBLANK(H6)),NOT(ISBLANK(E9))),H6=E9),1,IF(H6&lt;E9,0))),0)</f>
        <v>0</v>
      </c>
      <c r="M6" s="11">
        <f>J6-SUM(K6:L6)</f>
        <v>0</v>
      </c>
      <c r="N6" s="11">
        <f>SUM(E6:H6)</f>
        <v>0</v>
      </c>
      <c r="O6" s="11">
        <f>SUM(E6:E9)</f>
        <v>0</v>
      </c>
      <c r="P6" s="11">
        <f>N6-O6</f>
        <v>0</v>
      </c>
      <c r="Q6" s="11"/>
      <c r="R6" s="13">
        <f>IF(AND(NOT(ISBLANK(F6)),NOT(ISBLANK(E7))),IF(F6&gt;E7,3,IF(AND(OR(NOT(ISBLANK(F6)),NOT(ISBLANK(E7))),F6=E7),1,IF(F6&lt;E7,0))),0)+IF(AND(NOT(ISBLANK(G6)),NOT(ISBLANK(E8))),IF(G6&gt;E8,3,IF(AND(OR(NOT(ISBLANK(G6)),NOT(ISBLANK(E8))),G6=E8),1,IF(G6&lt;E8,0))),0)+IF(AND(NOT(ISBLANK(H6)),NOT(ISBLANK(E9))),IF(H6&gt;E9,3,IF(AND(OR(NOT(ISBLANK(H6)),NOT(ISBLANK(E9))),H6=E9),1,IF(H6&lt;E9,0))),0)</f>
        <v>0</v>
      </c>
    </row>
    <row r="7" spans="1:58" ht="18" customHeight="1">
      <c r="D7" s="17" t="str">
        <f>IF(ISBLANK(Groups!I7),"",Groups!I7)</f>
        <v>Germany</v>
      </c>
      <c r="E7" s="19"/>
      <c r="F7" s="18"/>
      <c r="G7" s="19"/>
      <c r="H7" s="20"/>
      <c r="I7" s="3"/>
      <c r="J7" s="11">
        <f>IF(AND(NOT(ISBLANK(E7)),E7&gt;=0),1,0)+IF(AND(NOT(ISBLANK(F7)),F7&gt;=0),1,0)+IF(AND(NOT(ISBLANK(G7)),G7&gt;=0),1,0)+IF(AND(NOT(ISBLANK(H7)),H7&gt;=0),1,0)</f>
        <v>0</v>
      </c>
      <c r="K7" s="11">
        <f>IF(AND(NOT(ISBLANK(E7)),NOT(ISBLANK(F6))),IF(E7&gt;F6,1,IF(AND(OR(NOT(ISBLANK(E7)),NOT(ISBLANK(F6))),E7=F6),0,IF(E7&lt;F6,0))),0)+IF(AND(NOT(ISBLANK(G7)),NOT(ISBLANK(F8))),IF(G7&gt;F8,1,IF(AND(OR(NOT(ISBLANK(G7)),NOT(ISBLANK(F8))),G7=F8),0,IF(G7&lt;F8,0))),0)+IF(AND(NOT(ISBLANK(H7)),NOT(ISBLANK(F9))),IF(H7&gt;F9,1,IF(AND(OR(NOT(ISBLANK(H7)),NOT(ISBLANK(F9))),H7=F9),0,IF(H7&lt;F9,0))),0)</f>
        <v>0</v>
      </c>
      <c r="L7" s="11">
        <f>IF(AND(NOT(ISBLANK(E7)),NOT(ISBLANK(F6))),IF(E7&gt;F6,0,IF(AND(OR(NOT(ISBLANK(E7)),NOT(ISBLANK(F6))),E7=F6),1,IF(E7&lt;F6,0))),0)+IF(AND(NOT(ISBLANK(G7)),NOT(ISBLANK(F8))),IF(G7&gt;F8,0,IF(AND(OR(NOT(ISBLANK(G7)),NOT(ISBLANK(F8))),G7=F8),1,IF(G7&lt;F8,0))),0)+IF(AND(NOT(ISBLANK(H7)),NOT(ISBLANK(F9))),IF(H7&gt;F9,0,IF(AND(OR(NOT(ISBLANK(H7)),NOT(ISBLANK(F9))),H7=F9),1,IF(H7&lt;F9,0))),0)</f>
        <v>0</v>
      </c>
      <c r="M7" s="11">
        <f>J7-SUM(K7:L7)</f>
        <v>0</v>
      </c>
      <c r="N7" s="11">
        <f>SUM(E7:H7)</f>
        <v>0</v>
      </c>
      <c r="O7" s="11">
        <f>SUM(F6:F9)</f>
        <v>0</v>
      </c>
      <c r="P7" s="11">
        <f>N7-O7</f>
        <v>0</v>
      </c>
      <c r="Q7" s="11"/>
      <c r="R7" s="13">
        <f>IF(AND(NOT(ISBLANK(E7)),NOT(ISBLANK(F6))),IF(E7&gt;F6,3,IF(AND(OR(NOT(ISBLANK(E7)),NOT(ISBLANK(F6))),E7=F6),1,IF(E7&lt;F6,0))),0)+IF(AND(NOT(ISBLANK(G7)),NOT(ISBLANK(F8))),IF(G7&gt;F8,3,IF(AND(OR(NOT(ISBLANK(G7)),NOT(ISBLANK(F8))),G7=F8),1,IF(G7&lt;F8,0))),0)+IF(AND(NOT(ISBLANK(H7)),NOT(ISBLANK(F9))),IF(H7&gt;F9,3,IF(AND(OR(NOT(ISBLANK(H7)),NOT(ISBLANK(F9))),H7=F9),1,IF(H7&lt;F9,0))),0)</f>
        <v>0</v>
      </c>
    </row>
    <row r="8" spans="1:58" ht="18" customHeight="1">
      <c r="D8" s="17" t="str">
        <f>IF(ISBLANK(Groups!I8),"",Groups!I8)</f>
        <v>Japan</v>
      </c>
      <c r="E8" s="19"/>
      <c r="F8" s="19"/>
      <c r="G8" s="18"/>
      <c r="H8" s="20"/>
      <c r="I8" s="3"/>
      <c r="J8" s="11">
        <f>IF(AND(NOT(ISBLANK(E8)),E8&gt;=0),1,0)+IF(AND(NOT(ISBLANK(F8)),F8&gt;=0),1,0)+IF(AND(NOT(ISBLANK(G8)),G8&gt;=0),1,0)+IF(AND(NOT(ISBLANK(H8)),H8&gt;=0),1,0)</f>
        <v>0</v>
      </c>
      <c r="K8" s="11">
        <f>IF(AND(NOT(ISBLANK(E8)),NOT(ISBLANK(G6))),IF(E8&gt;G6,1,IF(AND(OR(NOT(ISBLANK(E8)),NOT(ISBLANK(G6))),E8=G6),0,IF(E8&lt;G6,0))),0)+IF(AND(NOT(ISBLANK(F8)),NOT(ISBLANK(G7))),IF(F8&gt;G7,1,IF(AND(OR(NOT(ISBLANK(F8)),NOT(ISBLANK(G7))),F8=G7),0,IF(F8&lt;G7,0))),0)+IF(AND(NOT(ISBLANK(H8)),NOT(ISBLANK(G9))),IF(H8&gt;G9,1,IF(AND(OR(NOT(ISBLANK(H8)),NOT(ISBLANK(G9))),H8=G9),0,IF(H8&lt;G9,0))),0)</f>
        <v>0</v>
      </c>
      <c r="L8" s="11">
        <f>IF(AND(NOT(ISBLANK(E8)),NOT(ISBLANK(G6))),IF(E8&gt;G6,0,IF(AND(OR(NOT(ISBLANK(E8)),NOT(ISBLANK(G6))),E8=G6),1,IF(E8&lt;G6,0))),0)+IF(AND(NOT(ISBLANK(F8)),NOT(ISBLANK(G7))),IF(F8&gt;G7,0,IF(AND(OR(NOT(ISBLANK(F8)),NOT(ISBLANK(G7))),F8=G7),1,IF(F8&lt;G7,0))),0)+IF(AND(NOT(ISBLANK(H8)),NOT(ISBLANK(G9))),IF(H8&gt;G9,0,IF(AND(OR(NOT(ISBLANK(H8)),NOT(ISBLANK(G9))),H8=G9),1,IF(H8&lt;G9,0))),0)</f>
        <v>0</v>
      </c>
      <c r="M8" s="11">
        <f>J8-SUM(K8:L8)</f>
        <v>0</v>
      </c>
      <c r="N8" s="11">
        <f>SUM(E8:H8)</f>
        <v>0</v>
      </c>
      <c r="O8" s="11">
        <f>SUM(G6:G9)</f>
        <v>0</v>
      </c>
      <c r="P8" s="11">
        <f>N8-O8</f>
        <v>0</v>
      </c>
      <c r="Q8" s="11"/>
      <c r="R8" s="13">
        <f>IF(AND(NOT(ISBLANK(E8)),NOT(ISBLANK(G6))),IF(E8&gt;G6,3,IF(AND(OR(NOT(ISBLANK(E8)),NOT(ISBLANK(G6))),E8=G6),1,IF(E8&lt;G6,0))),0)+IF(AND(NOT(ISBLANK(F8)),NOT(ISBLANK(G7))),IF(F8&gt;G7,3,IF(AND(OR(NOT(ISBLANK(F8)),NOT(ISBLANK(G7))),F8=G7),1,IF(F8&lt;G7,0))),0)+IF(AND(NOT(ISBLANK(H8)),NOT(ISBLANK(G9))),IF(H8&gt;G9,3,IF(AND(OR(NOT(ISBLANK(H8)),NOT(ISBLANK(G9))),H8=G9),1,IF(H8&lt;G9,0))),0)</f>
        <v>0</v>
      </c>
    </row>
    <row r="9" spans="1:58" ht="18" customHeight="1">
      <c r="D9" s="17" t="str">
        <f>IF(ISBLANK(Groups!I9),"",Groups!I9)</f>
        <v>Costa Rica</v>
      </c>
      <c r="E9" s="19"/>
      <c r="F9" s="19"/>
      <c r="G9" s="19"/>
      <c r="H9" s="21"/>
      <c r="I9" s="4"/>
      <c r="J9" s="11">
        <f>IF(AND(NOT(ISBLANK(E9)),E9&gt;=0),1,0)+IF(AND(NOT(ISBLANK(F9)),F9&gt;=0),1,0)+IF(AND(NOT(ISBLANK(G9)),G9&gt;=0),1,0)+IF(AND(NOT(ISBLANK(H9)),H9&gt;=0),1,0)</f>
        <v>0</v>
      </c>
      <c r="K9" s="11">
        <f>IF(AND(NOT(ISBLANK(E9)),NOT(ISBLANK(H6))),IF(E9&gt;H6,1,IF(AND(OR(NOT(ISBLANK(E9)),NOT(ISBLANK(H6))),E9=H6),0,IF(E9&lt;H6,0))),0)+IF(AND(NOT(ISBLANK(F9)),NOT(ISBLANK(H7))),IF(F9&gt;H7,1,IF(AND(OR(NOT(ISBLANK(F9)),NOT(ISBLANK(H7))),F9=H7),0,IF(F9&lt;H7,0))),0)+IF(AND(NOT(ISBLANK(G9)),NOT(ISBLANK(H8))),IF(G9&gt;H8,1,IF(AND(OR(NOT(ISBLANK(G9)),NOT(ISBLANK(H8))),G9=H8),0,IF(G9&lt;H8,0))),0)</f>
        <v>0</v>
      </c>
      <c r="L9" s="11">
        <f>IF(AND(NOT(ISBLANK(E9)),NOT(ISBLANK(H6))),IF(E9&gt;H6,0,IF(AND(OR(NOT(ISBLANK(E9)),NOT(ISBLANK(H6))),E9=H6),1,IF(E9&lt;H6,0))),0)+IF(AND(NOT(ISBLANK(F9)),NOT(ISBLANK(H7))),IF(F9&gt;H7,0,IF(AND(OR(NOT(ISBLANK(F9)),NOT(ISBLANK(H7))),F9=H7),1,IF(F9&lt;H7,0))),0)+IF(AND(NOT(ISBLANK(G9)),NOT(ISBLANK(H8))),IF(G9&gt;H8,0,IF(AND(OR(NOT(ISBLANK(G9)),NOT(ISBLANK(H8))),G9=H8),1,IF(G9&lt;H8,0))),0)</f>
        <v>0</v>
      </c>
      <c r="M9" s="11">
        <f>J9-SUM(K9:L9)</f>
        <v>0</v>
      </c>
      <c r="N9" s="11">
        <f>SUM(E9:H9)</f>
        <v>0</v>
      </c>
      <c r="O9" s="11">
        <f>SUM(H6:H9)</f>
        <v>0</v>
      </c>
      <c r="P9" s="11">
        <f>N9-O9</f>
        <v>0</v>
      </c>
      <c r="Q9" s="11"/>
      <c r="R9" s="13">
        <f>IF(AND(NOT(ISBLANK(E9)),NOT(ISBLANK(H6))),IF(E9&gt;H6,3,IF(AND(OR(NOT(ISBLANK(E9)),NOT(ISBLANK(H6))),E9=H6),1,IF(E9&lt;H6,0))),0)+IF(AND(NOT(ISBLANK(F9)),NOT(ISBLANK(H7))),IF(F9&gt;H7,3,IF(AND(OR(NOT(ISBLANK(F9)),NOT(ISBLANK(H7))),F9=H7),1,IF(F9&lt;H7,0))),0)+IF(AND(NOT(ISBLANK(G9)),NOT(ISBLANK(H8))),IF(G9&gt;H8,3,IF(AND(OR(NOT(ISBLANK(G9)),NOT(ISBLANK(H8))),G9=H8),1,IF(G9&lt;H8,0))),0)</f>
        <v>0</v>
      </c>
    </row>
    <row r="10" spans="1:58" ht="5.0999999999999996" customHeight="1">
      <c r="E10" s="3"/>
      <c r="F10" s="3"/>
      <c r="G10" s="3"/>
      <c r="H10" s="3"/>
    </row>
    <row r="11" spans="1:58" ht="5.0999999999999996" customHeight="1">
      <c r="B11" s="5"/>
      <c r="C11" s="5"/>
      <c r="D11" s="5"/>
      <c r="E11" s="7"/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58" ht="9.9499999999999993" customHeight="1">
      <c r="E12" s="3"/>
      <c r="F12" s="3"/>
      <c r="G12" s="3"/>
      <c r="H12" s="3"/>
    </row>
    <row r="13" spans="1:58" ht="24.95" customHeight="1">
      <c r="B13" s="6"/>
      <c r="C13" s="6"/>
      <c r="D13" s="95" t="s">
        <v>29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6"/>
    </row>
    <row r="14" spans="1:58" ht="5.0999999999999996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58" ht="18" customHeight="1">
      <c r="D15" s="14"/>
      <c r="E15" s="15" t="str">
        <f>IF(ISBLANK(D16),"",D16)</f>
        <v>Belgium</v>
      </c>
      <c r="F15" s="15" t="str">
        <f>IF(ISBLANK(D17),"",D17)</f>
        <v>Canada</v>
      </c>
      <c r="G15" s="15" t="str">
        <f>IF(ISBLANK(D18),"",D18)</f>
        <v>Morocco</v>
      </c>
      <c r="H15" s="16" t="str">
        <f>IF(ISBLANK(D19),"",D19)</f>
        <v>Croatia</v>
      </c>
      <c r="I15" s="1"/>
      <c r="J15" s="10" t="s">
        <v>19</v>
      </c>
      <c r="K15" s="10" t="s">
        <v>23</v>
      </c>
      <c r="L15" s="10" t="s">
        <v>22</v>
      </c>
      <c r="M15" s="10" t="s">
        <v>21</v>
      </c>
      <c r="N15" s="10" t="s">
        <v>129</v>
      </c>
      <c r="O15" s="10" t="s">
        <v>130</v>
      </c>
      <c r="P15" s="10" t="s">
        <v>18</v>
      </c>
      <c r="Q15" s="10"/>
      <c r="R15" s="12" t="s">
        <v>16</v>
      </c>
    </row>
    <row r="16" spans="1:58" ht="18" customHeight="1">
      <c r="D16" s="17" t="str">
        <f>IF(ISBLANK(Groups!I11),"",Groups!I11)</f>
        <v>Belgium</v>
      </c>
      <c r="E16" s="18"/>
      <c r="F16" s="19"/>
      <c r="G16" s="19"/>
      <c r="H16" s="20"/>
      <c r="I16" s="3"/>
      <c r="J16" s="11">
        <f>IF(AND(NOT(ISBLANK(E16)),E16&gt;=0),1,0)+IF(AND(NOT(ISBLANK(F16)),F16&gt;=0),1,0)+IF(AND(NOT(ISBLANK(G16)),G16&gt;=0),1,0)+IF(AND(NOT(ISBLANK(H16)),H16&gt;=0),1,0)</f>
        <v>0</v>
      </c>
      <c r="K16" s="11">
        <f>IF(AND(NOT(ISBLANK(F16)),NOT(ISBLANK(E17))),IF(F16&gt;E17,1,IF(AND(OR(NOT(ISBLANK(F16)),NOT(ISBLANK(E17))),F16=E17),0,IF(F16&lt;E17,0))),0)+IF(AND(NOT(ISBLANK(G16)),NOT(ISBLANK(E18))),IF(G16&gt;E18,1,IF(AND(OR(NOT(ISBLANK(G16)),NOT(ISBLANK(E18))),G16=E18),0,IF(G16&lt;E18,0))),0)+IF(AND(NOT(ISBLANK(H16)),NOT(ISBLANK(E19))),IF(H16&gt;E19,1,IF(AND(OR(NOT(ISBLANK(H16)),NOT(ISBLANK(E19))),H16=E19),0,IF(H16&lt;E19,0))),0)</f>
        <v>0</v>
      </c>
      <c r="L16" s="11">
        <f>IF(AND(NOT(ISBLANK(F16)),NOT(ISBLANK(E17))),IF(F16&gt;E17,0,IF(AND(OR(NOT(ISBLANK(F16)),NOT(ISBLANK(E17))),F16=E17),1,IF(F16&lt;E17,0))),0)+IF(AND(NOT(ISBLANK(G16)),NOT(ISBLANK(E18))),IF(G16&gt;E18,0,IF(AND(OR(NOT(ISBLANK(G16)),NOT(ISBLANK(E18))),G16=E18),1,IF(G16&lt;E18,0))),0)+IF(AND(NOT(ISBLANK(H16)),NOT(ISBLANK(E19))),IF(H16&gt;E19,0,IF(AND(OR(NOT(ISBLANK(H16)),NOT(ISBLANK(E19))),H16=E19),1,IF(H16&lt;E19,0))),0)</f>
        <v>0</v>
      </c>
      <c r="M16" s="11">
        <f>J16-SUM(K16:L16)</f>
        <v>0</v>
      </c>
      <c r="N16" s="11">
        <f>SUM(E16:H16)</f>
        <v>0</v>
      </c>
      <c r="O16" s="11">
        <f>SUM(E16:E19)</f>
        <v>0</v>
      </c>
      <c r="P16" s="11">
        <f>N16-O16</f>
        <v>0</v>
      </c>
      <c r="Q16" s="11"/>
      <c r="R16" s="13">
        <f>IF(AND(NOT(ISBLANK(F16)),NOT(ISBLANK(E17))),IF(F16&gt;E17,3,IF(AND(OR(NOT(ISBLANK(F16)),NOT(ISBLANK(E17))),F16=E17),1,IF(F16&lt;E17,0))),0)+IF(AND(NOT(ISBLANK(G16)),NOT(ISBLANK(E18))),IF(G16&gt;E18,3,IF(AND(OR(NOT(ISBLANK(G16)),NOT(ISBLANK(E18))),G16=E18),1,IF(G16&lt;E18,0))),0)+IF(AND(NOT(ISBLANK(H16)),NOT(ISBLANK(E19))),IF(H16&gt;E19,3,IF(AND(OR(NOT(ISBLANK(H16)),NOT(ISBLANK(E19))),H16=E19),1,IF(H16&lt;E19,0))),0)</f>
        <v>0</v>
      </c>
    </row>
    <row r="17" spans="2:19" ht="18" customHeight="1">
      <c r="D17" s="17" t="str">
        <f>IF(ISBLANK(Groups!I12),"",Groups!I12)</f>
        <v>Canada</v>
      </c>
      <c r="E17" s="19"/>
      <c r="F17" s="18"/>
      <c r="G17" s="19"/>
      <c r="H17" s="20"/>
      <c r="I17" s="3"/>
      <c r="J17" s="11">
        <f>IF(AND(NOT(ISBLANK(E17)),E17&gt;=0),1,0)+IF(AND(NOT(ISBLANK(F17)),F17&gt;=0),1,0)+IF(AND(NOT(ISBLANK(G17)),G17&gt;=0),1,0)+IF(AND(NOT(ISBLANK(H17)),H17&gt;=0),1,0)</f>
        <v>0</v>
      </c>
      <c r="K17" s="11">
        <f>IF(AND(NOT(ISBLANK(E17)),NOT(ISBLANK(F16))),IF(E17&gt;F16,1,IF(AND(OR(NOT(ISBLANK(E17)),NOT(ISBLANK(F16))),E17=F16),0,IF(E17&lt;F16,0))),0)+IF(AND(NOT(ISBLANK(G17)),NOT(ISBLANK(F18))),IF(G17&gt;F18,1,IF(AND(OR(NOT(ISBLANK(G17)),NOT(ISBLANK(F18))),G17=F18),0,IF(G17&lt;F18,0))),0)+IF(AND(NOT(ISBLANK(H17)),NOT(ISBLANK(F19))),IF(H17&gt;F19,1,IF(AND(OR(NOT(ISBLANK(H17)),NOT(ISBLANK(F19))),H17=F19),0,IF(H17&lt;F19,0))),0)</f>
        <v>0</v>
      </c>
      <c r="L17" s="11">
        <f>IF(AND(NOT(ISBLANK(E17)),NOT(ISBLANK(F16))),IF(E17&gt;F16,0,IF(AND(OR(NOT(ISBLANK(E17)),NOT(ISBLANK(F16))),E17=F16),1,IF(E17&lt;F16,0))),0)+IF(AND(NOT(ISBLANK(G17)),NOT(ISBLANK(F18))),IF(G17&gt;F18,0,IF(AND(OR(NOT(ISBLANK(G17)),NOT(ISBLANK(F18))),G17=F18),1,IF(G17&lt;F18,0))),0)+IF(AND(NOT(ISBLANK(H17)),NOT(ISBLANK(F19))),IF(H17&gt;F19,0,IF(AND(OR(NOT(ISBLANK(H17)),NOT(ISBLANK(F19))),H17=F19),1,IF(H17&lt;F19,0))),0)</f>
        <v>0</v>
      </c>
      <c r="M17" s="11">
        <f>J17-SUM(K17:L17)</f>
        <v>0</v>
      </c>
      <c r="N17" s="11">
        <f>SUM(E17:H17)</f>
        <v>0</v>
      </c>
      <c r="O17" s="11">
        <f>SUM(F16:F19)</f>
        <v>0</v>
      </c>
      <c r="P17" s="11">
        <f>N17-O17</f>
        <v>0</v>
      </c>
      <c r="Q17" s="11"/>
      <c r="R17" s="13">
        <f>IF(AND(NOT(ISBLANK(E17)),NOT(ISBLANK(F16))),IF(E17&gt;F16,3,IF(AND(OR(NOT(ISBLANK(E17)),NOT(ISBLANK(F16))),E17=F16),1,IF(E17&lt;F16,0))),0)+IF(AND(NOT(ISBLANK(G17)),NOT(ISBLANK(F18))),IF(G17&gt;F18,3,IF(AND(OR(NOT(ISBLANK(G17)),NOT(ISBLANK(F18))),G17=F18),1,IF(G17&lt;F18,0))),0)+IF(AND(NOT(ISBLANK(H17)),NOT(ISBLANK(F19))),IF(H17&gt;F19,3,IF(AND(OR(NOT(ISBLANK(H17)),NOT(ISBLANK(F19))),H17=F19),1,IF(H17&lt;F19,0))),0)</f>
        <v>0</v>
      </c>
    </row>
    <row r="18" spans="2:19" ht="18" customHeight="1">
      <c r="D18" s="17" t="str">
        <f>IF(ISBLANK(Groups!I13),"",Groups!I13)</f>
        <v>Morocco</v>
      </c>
      <c r="E18" s="19"/>
      <c r="F18" s="19"/>
      <c r="G18" s="18"/>
      <c r="H18" s="20"/>
      <c r="I18" s="3"/>
      <c r="J18" s="11">
        <f>IF(AND(NOT(ISBLANK(E18)),E18&gt;=0),1,0)+IF(AND(NOT(ISBLANK(F18)),F18&gt;=0),1,0)+IF(AND(NOT(ISBLANK(G18)),G18&gt;=0),1,0)+IF(AND(NOT(ISBLANK(H18)),H18&gt;=0),1,0)</f>
        <v>0</v>
      </c>
      <c r="K18" s="11">
        <f>IF(AND(NOT(ISBLANK(E18)),NOT(ISBLANK(G16))),IF(E18&gt;G16,1,IF(AND(OR(NOT(ISBLANK(E18)),NOT(ISBLANK(G16))),E18=G16),0,IF(E18&lt;G16,0))),0)+IF(AND(NOT(ISBLANK(F18)),NOT(ISBLANK(G17))),IF(F18&gt;G17,1,IF(AND(OR(NOT(ISBLANK(F18)),NOT(ISBLANK(G17))),F18=G17),0,IF(F18&lt;G17,0))),0)+IF(AND(NOT(ISBLANK(H18)),NOT(ISBLANK(G19))),IF(H18&gt;G19,1,IF(AND(OR(NOT(ISBLANK(H18)),NOT(ISBLANK(G19))),H18=G19),0,IF(H18&lt;G19,0))),0)</f>
        <v>0</v>
      </c>
      <c r="L18" s="11">
        <f>IF(AND(NOT(ISBLANK(E18)),NOT(ISBLANK(G16))),IF(E18&gt;G16,0,IF(AND(OR(NOT(ISBLANK(E18)),NOT(ISBLANK(G16))),E18=G16),1,IF(E18&lt;G16,0))),0)+IF(AND(NOT(ISBLANK(F18)),NOT(ISBLANK(G17))),IF(F18&gt;G17,0,IF(AND(OR(NOT(ISBLANK(F18)),NOT(ISBLANK(G17))),F18=G17),1,IF(F18&lt;G17,0))),0)+IF(AND(NOT(ISBLANK(H18)),NOT(ISBLANK(G19))),IF(H18&gt;G19,0,IF(AND(OR(NOT(ISBLANK(H18)),NOT(ISBLANK(G19))),H18=G19),1,IF(H18&lt;G19,0))),0)</f>
        <v>0</v>
      </c>
      <c r="M18" s="11">
        <f>J18-SUM(K18:L18)</f>
        <v>0</v>
      </c>
      <c r="N18" s="11">
        <f>SUM(E18:H18)</f>
        <v>0</v>
      </c>
      <c r="O18" s="11">
        <f>SUM(G16:G19)</f>
        <v>0</v>
      </c>
      <c r="P18" s="11">
        <f>N18-O18</f>
        <v>0</v>
      </c>
      <c r="Q18" s="11"/>
      <c r="R18" s="13">
        <f>IF(AND(NOT(ISBLANK(E18)),NOT(ISBLANK(G16))),IF(E18&gt;G16,3,IF(AND(OR(NOT(ISBLANK(E18)),NOT(ISBLANK(G16))),E18=G16),1,IF(E18&lt;G16,0))),0)+IF(AND(NOT(ISBLANK(F18)),NOT(ISBLANK(G17))),IF(F18&gt;G17,3,IF(AND(OR(NOT(ISBLANK(F18)),NOT(ISBLANK(G17))),F18=G17),1,IF(F18&lt;G17,0))),0)+IF(AND(NOT(ISBLANK(H18)),NOT(ISBLANK(G19))),IF(H18&gt;G19,3,IF(AND(OR(NOT(ISBLANK(H18)),NOT(ISBLANK(G19))),H18=G19),1,IF(H18&lt;G19,0))),0)</f>
        <v>0</v>
      </c>
    </row>
    <row r="19" spans="2:19" ht="18" customHeight="1">
      <c r="D19" s="17" t="str">
        <f>IF(ISBLANK(Groups!I14),"",Groups!I14)</f>
        <v>Croatia</v>
      </c>
      <c r="E19" s="19"/>
      <c r="F19" s="19"/>
      <c r="G19" s="19"/>
      <c r="H19" s="21"/>
      <c r="I19" s="4"/>
      <c r="J19" s="11">
        <f>IF(AND(NOT(ISBLANK(E19)),E19&gt;=0),1,0)+IF(AND(NOT(ISBLANK(F19)),F19&gt;=0),1,0)+IF(AND(NOT(ISBLANK(G19)),G19&gt;=0),1,0)+IF(AND(NOT(ISBLANK(H19)),H19&gt;=0),1,0)</f>
        <v>0</v>
      </c>
      <c r="K19" s="11">
        <f>IF(AND(NOT(ISBLANK(E19)),NOT(ISBLANK(H16))),IF(E19&gt;H16,1,IF(AND(OR(NOT(ISBLANK(E19)),NOT(ISBLANK(H16))),E19=H16),0,IF(E19&lt;H16,0))),0)+IF(AND(NOT(ISBLANK(F19)),NOT(ISBLANK(H17))),IF(F19&gt;H17,1,IF(AND(OR(NOT(ISBLANK(F19)),NOT(ISBLANK(H17))),F19=H17),0,IF(F19&lt;H17,0))),0)+IF(AND(NOT(ISBLANK(G19)),NOT(ISBLANK(H18))),IF(G19&gt;H18,1,IF(AND(OR(NOT(ISBLANK(G19)),NOT(ISBLANK(H18))),G19=H18),0,IF(G19&lt;H18,0))),0)</f>
        <v>0</v>
      </c>
      <c r="L19" s="11">
        <f>IF(AND(NOT(ISBLANK(E19)),NOT(ISBLANK(H16))),IF(E19&gt;H16,0,IF(AND(OR(NOT(ISBLANK(E19)),NOT(ISBLANK(H16))),E19=H16),1,IF(E19&lt;H16,0))),0)+IF(AND(NOT(ISBLANK(F19)),NOT(ISBLANK(H17))),IF(F19&gt;H17,0,IF(AND(OR(NOT(ISBLANK(F19)),NOT(ISBLANK(H17))),F19=H17),1,IF(F19&lt;H17,0))),0)+IF(AND(NOT(ISBLANK(G19)),NOT(ISBLANK(H18))),IF(G19&gt;H18,0,IF(AND(OR(NOT(ISBLANK(G19)),NOT(ISBLANK(H18))),G19=H18),1,IF(G19&lt;H18,0))),0)</f>
        <v>0</v>
      </c>
      <c r="M19" s="11">
        <f>J19-SUM(K19:L19)</f>
        <v>0</v>
      </c>
      <c r="N19" s="11">
        <f>SUM(E19:H19)</f>
        <v>0</v>
      </c>
      <c r="O19" s="11">
        <f>SUM(H16:H19)</f>
        <v>0</v>
      </c>
      <c r="P19" s="11">
        <f>N19-O19</f>
        <v>0</v>
      </c>
      <c r="Q19" s="11"/>
      <c r="R19" s="13">
        <f>IF(AND(NOT(ISBLANK(E19)),NOT(ISBLANK(H16))),IF(E19&gt;H16,3,IF(AND(OR(NOT(ISBLANK(E19)),NOT(ISBLANK(H16))),E19=H16),1,IF(E19&lt;H16,0))),0)+IF(AND(NOT(ISBLANK(F19)),NOT(ISBLANK(H17))),IF(F19&gt;H17,3,IF(AND(OR(NOT(ISBLANK(F19)),NOT(ISBLANK(H17))),F19=H17),1,IF(F19&lt;H17,0))),0)+IF(AND(NOT(ISBLANK(G19)),NOT(ISBLANK(H18))),IF(G19&gt;H18,3,IF(AND(OR(NOT(ISBLANK(G19)),NOT(ISBLANK(H18))),G19=H18),1,IF(G19&lt;H18,0))),0)</f>
        <v>0</v>
      </c>
    </row>
    <row r="20" spans="2:19" ht="5.0999999999999996" customHeight="1">
      <c r="E20" s="3"/>
      <c r="F20" s="3"/>
      <c r="G20" s="3"/>
      <c r="H20" s="3"/>
    </row>
    <row r="21" spans="2:19" ht="5.0999999999999996" customHeight="1">
      <c r="B21" s="5"/>
      <c r="C21" s="5"/>
      <c r="D21" s="5"/>
      <c r="E21" s="7"/>
      <c r="F21" s="7"/>
      <c r="G21" s="7"/>
      <c r="H21" s="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ht="9.9499999999999993" customHeight="1">
      <c r="E22" s="3"/>
      <c r="F22" s="3"/>
      <c r="G22" s="3"/>
      <c r="H22" s="3"/>
    </row>
    <row r="23" spans="2:19" ht="24.95" customHeight="1">
      <c r="B23" s="6"/>
      <c r="C23" s="6"/>
      <c r="D23" s="95" t="s">
        <v>30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6"/>
    </row>
    <row r="24" spans="2:19" ht="5.0999999999999996" customHeight="1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9" ht="18" customHeight="1">
      <c r="D25" s="14"/>
      <c r="E25" s="15" t="str">
        <f>IF(ISBLANK(D26),"",D26)</f>
        <v>Brazil</v>
      </c>
      <c r="F25" s="15" t="str">
        <f>IF(ISBLANK(D27),"",D27)</f>
        <v>Serbia</v>
      </c>
      <c r="G25" s="15" t="str">
        <f>IF(ISBLANK(D28),"",D28)</f>
        <v>Switzerland</v>
      </c>
      <c r="H25" s="16" t="str">
        <f>IF(ISBLANK(D29),"",D29)</f>
        <v>Cameroon</v>
      </c>
      <c r="I25" s="1"/>
      <c r="J25" s="10" t="s">
        <v>19</v>
      </c>
      <c r="K25" s="10" t="s">
        <v>23</v>
      </c>
      <c r="L25" s="10" t="s">
        <v>22</v>
      </c>
      <c r="M25" s="10" t="s">
        <v>21</v>
      </c>
      <c r="N25" s="10" t="s">
        <v>129</v>
      </c>
      <c r="O25" s="10" t="s">
        <v>130</v>
      </c>
      <c r="P25" s="10" t="s">
        <v>18</v>
      </c>
      <c r="Q25" s="10"/>
      <c r="R25" s="12" t="s">
        <v>16</v>
      </c>
    </row>
    <row r="26" spans="2:19" ht="18" customHeight="1">
      <c r="D26" s="17" t="str">
        <f>IF(ISBLANK(Groups!I16),"",Groups!I16)</f>
        <v>Brazil</v>
      </c>
      <c r="E26" s="18"/>
      <c r="F26" s="19"/>
      <c r="G26" s="19"/>
      <c r="H26" s="20"/>
      <c r="I26" s="3"/>
      <c r="J26" s="11">
        <f>IF(AND(NOT(ISBLANK(E26)),E26&gt;=0),1,0)+IF(AND(NOT(ISBLANK(F26)),F26&gt;=0),1,0)+IF(AND(NOT(ISBLANK(G26)),G26&gt;=0),1,0)+IF(AND(NOT(ISBLANK(H26)),H26&gt;=0),1,0)</f>
        <v>0</v>
      </c>
      <c r="K26" s="11">
        <f>IF(AND(NOT(ISBLANK(F26)),NOT(ISBLANK(E27))),IF(F26&gt;E27,1,IF(AND(OR(NOT(ISBLANK(F26)),NOT(ISBLANK(E27))),F26=E27),0,IF(F26&lt;E27,0))),0)+IF(AND(NOT(ISBLANK(G26)),NOT(ISBLANK(E28))),IF(G26&gt;E28,1,IF(AND(OR(NOT(ISBLANK(G26)),NOT(ISBLANK(E28))),G26=E28),0,IF(G26&lt;E28,0))),0)+IF(AND(NOT(ISBLANK(H26)),NOT(ISBLANK(E29))),IF(H26&gt;E29,1,IF(AND(OR(NOT(ISBLANK(H26)),NOT(ISBLANK(E29))),H26=E29),0,IF(H26&lt;E29,0))),0)</f>
        <v>0</v>
      </c>
      <c r="L26" s="11">
        <f>IF(AND(NOT(ISBLANK(F26)),NOT(ISBLANK(E27))),IF(F26&gt;E27,0,IF(AND(OR(NOT(ISBLANK(F26)),NOT(ISBLANK(E27))),F26=E27),1,IF(F26&lt;E27,0))),0)+IF(AND(NOT(ISBLANK(G26)),NOT(ISBLANK(E28))),IF(G26&gt;E28,0,IF(AND(OR(NOT(ISBLANK(G26)),NOT(ISBLANK(E28))),G26=E28),1,IF(G26&lt;E28,0))),0)+IF(AND(NOT(ISBLANK(H26)),NOT(ISBLANK(E29))),IF(H26&gt;E29,0,IF(AND(OR(NOT(ISBLANK(H26)),NOT(ISBLANK(E29))),H26=E29),1,IF(H26&lt;E29,0))),0)</f>
        <v>0</v>
      </c>
      <c r="M26" s="11">
        <f>J26-SUM(K26:L26)</f>
        <v>0</v>
      </c>
      <c r="N26" s="11">
        <f>SUM(E26:H26)</f>
        <v>0</v>
      </c>
      <c r="O26" s="11">
        <f>SUM(E26:E29)</f>
        <v>0</v>
      </c>
      <c r="P26" s="11">
        <f>N26-O26</f>
        <v>0</v>
      </c>
      <c r="Q26" s="11"/>
      <c r="R26" s="13">
        <f>IF(AND(NOT(ISBLANK(F26)),NOT(ISBLANK(E27))),IF(F26&gt;E27,3,IF(AND(OR(NOT(ISBLANK(F26)),NOT(ISBLANK(E27))),F26=E27),1,IF(F26&lt;E27,0))),0)+IF(AND(NOT(ISBLANK(G26)),NOT(ISBLANK(E28))),IF(G26&gt;E28,3,IF(AND(OR(NOT(ISBLANK(G26)),NOT(ISBLANK(E28))),G26=E28),1,IF(G26&lt;E28,0))),0)+IF(AND(NOT(ISBLANK(H26)),NOT(ISBLANK(E29))),IF(H26&gt;E29,3,IF(AND(OR(NOT(ISBLANK(H26)),NOT(ISBLANK(E29))),H26=E29),1,IF(H26&lt;E29,0))),0)</f>
        <v>0</v>
      </c>
    </row>
    <row r="27" spans="2:19" ht="18" customHeight="1">
      <c r="D27" s="17" t="str">
        <f>IF(ISBLANK(Groups!I17),"",Groups!I17)</f>
        <v>Serbia</v>
      </c>
      <c r="E27" s="19"/>
      <c r="F27" s="18"/>
      <c r="G27" s="19"/>
      <c r="H27" s="20"/>
      <c r="I27" s="3"/>
      <c r="J27" s="11">
        <f>IF(AND(NOT(ISBLANK(E27)),E27&gt;=0),1,0)+IF(AND(NOT(ISBLANK(F27)),F27&gt;=0),1,0)+IF(AND(NOT(ISBLANK(G27)),G27&gt;=0),1,0)+IF(AND(NOT(ISBLANK(H27)),H27&gt;=0),1,0)</f>
        <v>0</v>
      </c>
      <c r="K27" s="11">
        <f>IF(AND(NOT(ISBLANK(E27)),NOT(ISBLANK(F26))),IF(E27&gt;F26,1,IF(AND(OR(NOT(ISBLANK(E27)),NOT(ISBLANK(F26))),E27=F26),0,IF(E27&lt;F26,0))),0)+IF(AND(NOT(ISBLANK(G27)),NOT(ISBLANK(F28))),IF(G27&gt;F28,1,IF(AND(OR(NOT(ISBLANK(G27)),NOT(ISBLANK(F28))),G27=F28),0,IF(G27&lt;F28,0))),0)+IF(AND(NOT(ISBLANK(H27)),NOT(ISBLANK(F29))),IF(H27&gt;F29,1,IF(AND(OR(NOT(ISBLANK(H27)),NOT(ISBLANK(F29))),H27=F29),0,IF(H27&lt;F29,0))),0)</f>
        <v>0</v>
      </c>
      <c r="L27" s="11">
        <f>IF(AND(NOT(ISBLANK(E27)),NOT(ISBLANK(F26))),IF(E27&gt;F26,0,IF(AND(OR(NOT(ISBLANK(E27)),NOT(ISBLANK(F26))),E27=F26),1,IF(E27&lt;F26,0))),0)+IF(AND(NOT(ISBLANK(G27)),NOT(ISBLANK(F28))),IF(G27&gt;F28,0,IF(AND(OR(NOT(ISBLANK(G27)),NOT(ISBLANK(F28))),G27=F28),1,IF(G27&lt;F28,0))),0)+IF(AND(NOT(ISBLANK(H27)),NOT(ISBLANK(F29))),IF(H27&gt;F29,0,IF(AND(OR(NOT(ISBLANK(H27)),NOT(ISBLANK(F29))),H27=F29),1,IF(H27&lt;F29,0))),0)</f>
        <v>0</v>
      </c>
      <c r="M27" s="11">
        <f>J27-SUM(K27:L27)</f>
        <v>0</v>
      </c>
      <c r="N27" s="11">
        <f>SUM(E27:H27)</f>
        <v>0</v>
      </c>
      <c r="O27" s="11">
        <f>SUM(F26:F29)</f>
        <v>0</v>
      </c>
      <c r="P27" s="11">
        <f>N27-O27</f>
        <v>0</v>
      </c>
      <c r="Q27" s="11"/>
      <c r="R27" s="13">
        <f>IF(AND(NOT(ISBLANK(E27)),NOT(ISBLANK(F26))),IF(E27&gt;F26,3,IF(AND(OR(NOT(ISBLANK(E27)),NOT(ISBLANK(F26))),E27=F26),1,IF(E27&lt;F26,0))),0)+IF(AND(NOT(ISBLANK(G27)),NOT(ISBLANK(F28))),IF(G27&gt;F28,3,IF(AND(OR(NOT(ISBLANK(G27)),NOT(ISBLANK(F28))),G27=F28),1,IF(G27&lt;F28,0))),0)+IF(AND(NOT(ISBLANK(H27)),NOT(ISBLANK(F29))),IF(H27&gt;F29,3,IF(AND(OR(NOT(ISBLANK(H27)),NOT(ISBLANK(F29))),H27=F29),1,IF(H27&lt;F29,0))),0)</f>
        <v>0</v>
      </c>
    </row>
    <row r="28" spans="2:19" ht="18" customHeight="1">
      <c r="D28" s="17" t="str">
        <f>IF(ISBLANK(Groups!I18),"",Groups!I18)</f>
        <v>Switzerland</v>
      </c>
      <c r="E28" s="19"/>
      <c r="F28" s="19"/>
      <c r="G28" s="18"/>
      <c r="H28" s="20"/>
      <c r="I28" s="3"/>
      <c r="J28" s="11">
        <f>IF(AND(NOT(ISBLANK(E28)),E28&gt;=0),1,0)+IF(AND(NOT(ISBLANK(F28)),F28&gt;=0),1,0)+IF(AND(NOT(ISBLANK(G28)),G28&gt;=0),1,0)+IF(AND(NOT(ISBLANK(H28)),H28&gt;=0),1,0)</f>
        <v>0</v>
      </c>
      <c r="K28" s="11">
        <f>IF(AND(NOT(ISBLANK(E28)),NOT(ISBLANK(G26))),IF(E28&gt;G26,1,IF(AND(OR(NOT(ISBLANK(E28)),NOT(ISBLANK(G26))),E28=G26),0,IF(E28&lt;G26,0))),0)+IF(AND(NOT(ISBLANK(F28)),NOT(ISBLANK(G27))),IF(F28&gt;G27,1,IF(AND(OR(NOT(ISBLANK(F28)),NOT(ISBLANK(G27))),F28=G27),0,IF(F28&lt;G27,0))),0)+IF(AND(NOT(ISBLANK(H28)),NOT(ISBLANK(G29))),IF(H28&gt;G29,1,IF(AND(OR(NOT(ISBLANK(H28)),NOT(ISBLANK(G29))),H28=G29),0,IF(H28&lt;G29,0))),0)</f>
        <v>0</v>
      </c>
      <c r="L28" s="11">
        <f>IF(AND(NOT(ISBLANK(E28)),NOT(ISBLANK(G26))),IF(E28&gt;G26,0,IF(AND(OR(NOT(ISBLANK(E28)),NOT(ISBLANK(G26))),E28=G26),1,IF(E28&lt;G26,0))),0)+IF(AND(NOT(ISBLANK(F28)),NOT(ISBLANK(G27))),IF(F28&gt;G27,0,IF(AND(OR(NOT(ISBLANK(F28)),NOT(ISBLANK(G27))),F28=G27),1,IF(F28&lt;G27,0))),0)+IF(AND(NOT(ISBLANK(H28)),NOT(ISBLANK(G29))),IF(H28&gt;G29,0,IF(AND(OR(NOT(ISBLANK(H28)),NOT(ISBLANK(G29))),H28=G29),1,IF(H28&lt;G29,0))),0)</f>
        <v>0</v>
      </c>
      <c r="M28" s="11">
        <f>J28-SUM(K28:L28)</f>
        <v>0</v>
      </c>
      <c r="N28" s="11">
        <f>SUM(E28:H28)</f>
        <v>0</v>
      </c>
      <c r="O28" s="11">
        <f>SUM(G26:G29)</f>
        <v>0</v>
      </c>
      <c r="P28" s="11">
        <f>N28-O28</f>
        <v>0</v>
      </c>
      <c r="Q28" s="11"/>
      <c r="R28" s="13">
        <f>IF(AND(NOT(ISBLANK(E28)),NOT(ISBLANK(G26))),IF(E28&gt;G26,3,IF(AND(OR(NOT(ISBLANK(E28)),NOT(ISBLANK(G26))),E28=G26),1,IF(E28&lt;G26,0))),0)+IF(AND(NOT(ISBLANK(F28)),NOT(ISBLANK(G27))),IF(F28&gt;G27,3,IF(AND(OR(NOT(ISBLANK(F28)),NOT(ISBLANK(G27))),F28=G27),1,IF(F28&lt;G27,0))),0)+IF(AND(NOT(ISBLANK(H28)),NOT(ISBLANK(G29))),IF(H28&gt;G29,3,IF(AND(OR(NOT(ISBLANK(H28)),NOT(ISBLANK(G29))),H28=G29),1,IF(H28&lt;G29,0))),0)</f>
        <v>0</v>
      </c>
    </row>
    <row r="29" spans="2:19" ht="18" customHeight="1">
      <c r="D29" s="17" t="str">
        <f>IF(ISBLANK(Groups!I19),"",Groups!I19)</f>
        <v>Cameroon</v>
      </c>
      <c r="E29" s="19"/>
      <c r="F29" s="19"/>
      <c r="G29" s="19"/>
      <c r="H29" s="21"/>
      <c r="I29" s="4"/>
      <c r="J29" s="11">
        <f>IF(AND(NOT(ISBLANK(E29)),E29&gt;=0),1,0)+IF(AND(NOT(ISBLANK(F29)),F29&gt;=0),1,0)+IF(AND(NOT(ISBLANK(G29)),G29&gt;=0),1,0)+IF(AND(NOT(ISBLANK(H29)),H29&gt;=0),1,0)</f>
        <v>0</v>
      </c>
      <c r="K29" s="11">
        <f>IF(AND(NOT(ISBLANK(E29)),NOT(ISBLANK(H26))),IF(E29&gt;H26,1,IF(AND(OR(NOT(ISBLANK(E29)),NOT(ISBLANK(H26))),E29=H26),0,IF(E29&lt;H26,0))),0)+IF(AND(NOT(ISBLANK(F29)),NOT(ISBLANK(H27))),IF(F29&gt;H27,1,IF(AND(OR(NOT(ISBLANK(F29)),NOT(ISBLANK(H27))),F29=H27),0,IF(F29&lt;H27,0))),0)+IF(AND(NOT(ISBLANK(G29)),NOT(ISBLANK(H28))),IF(G29&gt;H28,1,IF(AND(OR(NOT(ISBLANK(G29)),NOT(ISBLANK(H28))),G29=H28),0,IF(G29&lt;H28,0))),0)</f>
        <v>0</v>
      </c>
      <c r="L29" s="11">
        <f>IF(AND(NOT(ISBLANK(E29)),NOT(ISBLANK(H26))),IF(E29&gt;H26,0,IF(AND(OR(NOT(ISBLANK(E29)),NOT(ISBLANK(H26))),E29=H26),1,IF(E29&lt;H26,0))),0)+IF(AND(NOT(ISBLANK(F29)),NOT(ISBLANK(H27))),IF(F29&gt;H27,0,IF(AND(OR(NOT(ISBLANK(F29)),NOT(ISBLANK(H27))),F29=H27),1,IF(F29&lt;H27,0))),0)+IF(AND(NOT(ISBLANK(G29)),NOT(ISBLANK(H28))),IF(G29&gt;H28,0,IF(AND(OR(NOT(ISBLANK(G29)),NOT(ISBLANK(H28))),G29=H28),1,IF(G29&lt;H28,0))),0)</f>
        <v>0</v>
      </c>
      <c r="M29" s="11">
        <f>J29-SUM(K29:L29)</f>
        <v>0</v>
      </c>
      <c r="N29" s="11">
        <f>SUM(E29:H29)</f>
        <v>0</v>
      </c>
      <c r="O29" s="11">
        <f>SUM(H26:H29)</f>
        <v>0</v>
      </c>
      <c r="P29" s="11">
        <f>N29-O29</f>
        <v>0</v>
      </c>
      <c r="Q29" s="11"/>
      <c r="R29" s="13">
        <f>IF(AND(NOT(ISBLANK(E29)),NOT(ISBLANK(H26))),IF(E29&gt;H26,3,IF(AND(OR(NOT(ISBLANK(E29)),NOT(ISBLANK(H26))),E29=H26),1,IF(E29&lt;H26,0))),0)+IF(AND(NOT(ISBLANK(F29)),NOT(ISBLANK(H27))),IF(F29&gt;H27,3,IF(AND(OR(NOT(ISBLANK(F29)),NOT(ISBLANK(H27))),F29=H27),1,IF(F29&lt;H27,0))),0)+IF(AND(NOT(ISBLANK(G29)),NOT(ISBLANK(H28))),IF(G29&gt;H28,3,IF(AND(OR(NOT(ISBLANK(G29)),NOT(ISBLANK(H28))),G29=H28),1,IF(G29&lt;H28,0))),0)</f>
        <v>0</v>
      </c>
    </row>
    <row r="30" spans="2:19" ht="5.0999999999999996" customHeight="1">
      <c r="E30" s="3"/>
      <c r="F30" s="3"/>
      <c r="G30" s="3"/>
      <c r="H30" s="3"/>
    </row>
    <row r="31" spans="2:19" ht="5.0999999999999996" customHeight="1">
      <c r="B31" s="5"/>
      <c r="C31" s="5"/>
      <c r="D31" s="5"/>
      <c r="E31" s="7"/>
      <c r="F31" s="7"/>
      <c r="G31" s="7"/>
      <c r="H31" s="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ht="9.9499999999999993" customHeight="1">
      <c r="E32" s="3"/>
      <c r="F32" s="3"/>
      <c r="G32" s="3"/>
      <c r="H32" s="3"/>
    </row>
    <row r="33" spans="2:19" ht="24.95" customHeight="1">
      <c r="B33" s="6"/>
      <c r="C33" s="6"/>
      <c r="D33" s="95" t="s">
        <v>31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6"/>
    </row>
    <row r="34" spans="2:19" ht="5.0999999999999996" customHeight="1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9" ht="18" customHeight="1">
      <c r="D35" s="14"/>
      <c r="E35" s="15" t="str">
        <f>IF(ISBLANK(D36),"",D36)</f>
        <v>Portugal</v>
      </c>
      <c r="F35" s="15" t="str">
        <f>IF(ISBLANK(D37),"",D37)</f>
        <v>Ghana</v>
      </c>
      <c r="G35" s="15" t="str">
        <f>IF(ISBLANK(D38),"",D38)</f>
        <v>Uruguay</v>
      </c>
      <c r="H35" s="16" t="str">
        <f>IF(ISBLANK(D39),"",D39)</f>
        <v>Korea Republic</v>
      </c>
      <c r="I35" s="1"/>
      <c r="J35" s="10" t="s">
        <v>19</v>
      </c>
      <c r="K35" s="10" t="s">
        <v>23</v>
      </c>
      <c r="L35" s="10" t="s">
        <v>22</v>
      </c>
      <c r="M35" s="10" t="s">
        <v>21</v>
      </c>
      <c r="N35" s="10" t="s">
        <v>129</v>
      </c>
      <c r="O35" s="10" t="s">
        <v>130</v>
      </c>
      <c r="P35" s="10" t="s">
        <v>18</v>
      </c>
      <c r="Q35" s="10"/>
      <c r="R35" s="12" t="s">
        <v>16</v>
      </c>
    </row>
    <row r="36" spans="2:19" ht="18" customHeight="1">
      <c r="D36" s="17" t="str">
        <f>IF(ISBLANK(Groups!I21),"",Groups!I21)</f>
        <v>Portugal</v>
      </c>
      <c r="E36" s="18"/>
      <c r="F36" s="19"/>
      <c r="G36" s="19"/>
      <c r="H36" s="20"/>
      <c r="I36" s="3"/>
      <c r="J36" s="11">
        <f>IF(AND(NOT(ISBLANK(E36)),E36&gt;=0),1,0)+IF(AND(NOT(ISBLANK(F36)),F36&gt;=0),1,0)+IF(AND(NOT(ISBLANK(G36)),G36&gt;=0),1,0)+IF(AND(NOT(ISBLANK(H36)),H36&gt;=0),1,0)</f>
        <v>0</v>
      </c>
      <c r="K36" s="11">
        <f>IF(AND(NOT(ISBLANK(F36)),NOT(ISBLANK(E37))),IF(F36&gt;E37,1,IF(AND(OR(NOT(ISBLANK(F36)),NOT(ISBLANK(E37))),F36=E37),0,IF(F36&lt;E37,0))),0)+IF(AND(NOT(ISBLANK(G36)),NOT(ISBLANK(E38))),IF(G36&gt;E38,1,IF(AND(OR(NOT(ISBLANK(G36)),NOT(ISBLANK(E38))),G36=E38),0,IF(G36&lt;E38,0))),0)+IF(AND(NOT(ISBLANK(H36)),NOT(ISBLANK(E39))),IF(H36&gt;E39,1,IF(AND(OR(NOT(ISBLANK(H36)),NOT(ISBLANK(E39))),H36=E39),0,IF(H36&lt;E39,0))),0)</f>
        <v>0</v>
      </c>
      <c r="L36" s="11">
        <f>IF(AND(NOT(ISBLANK(F36)),NOT(ISBLANK(E37))),IF(F36&gt;E37,0,IF(AND(OR(NOT(ISBLANK(F36)),NOT(ISBLANK(E37))),F36=E37),1,IF(F36&lt;E37,0))),0)+IF(AND(NOT(ISBLANK(G36)),NOT(ISBLANK(E38))),IF(G36&gt;E38,0,IF(AND(OR(NOT(ISBLANK(G36)),NOT(ISBLANK(E38))),G36=E38),1,IF(G36&lt;E38,0))),0)+IF(AND(NOT(ISBLANK(H36)),NOT(ISBLANK(E39))),IF(H36&gt;E39,0,IF(AND(OR(NOT(ISBLANK(H36)),NOT(ISBLANK(E39))),H36=E39),1,IF(H36&lt;E39,0))),0)</f>
        <v>0</v>
      </c>
      <c r="M36" s="11">
        <f>J36-SUM(K36:L36)</f>
        <v>0</v>
      </c>
      <c r="N36" s="11">
        <f>SUM(E36:H36)</f>
        <v>0</v>
      </c>
      <c r="O36" s="11">
        <f>SUM(E36:E39)</f>
        <v>0</v>
      </c>
      <c r="P36" s="11">
        <f>N36-O36</f>
        <v>0</v>
      </c>
      <c r="Q36" s="11"/>
      <c r="R36" s="13">
        <f>IF(AND(NOT(ISBLANK(F36)),NOT(ISBLANK(E37))),IF(F36&gt;E37,3,IF(AND(OR(NOT(ISBLANK(F36)),NOT(ISBLANK(E37))),F36=E37),1,IF(F36&lt;E37,0))),0)+IF(AND(NOT(ISBLANK(G36)),NOT(ISBLANK(E38))),IF(G36&gt;E38,3,IF(AND(OR(NOT(ISBLANK(G36)),NOT(ISBLANK(E38))),G36=E38),1,IF(G36&lt;E38,0))),0)+IF(AND(NOT(ISBLANK(H36)),NOT(ISBLANK(E39))),IF(H36&gt;E39,3,IF(AND(OR(NOT(ISBLANK(H36)),NOT(ISBLANK(E39))),H36=E39),1,IF(H36&lt;E39,0))),0)</f>
        <v>0</v>
      </c>
    </row>
    <row r="37" spans="2:19" ht="18" customHeight="1">
      <c r="D37" s="17" t="str">
        <f>IF(ISBLANK(Groups!I22),"",Groups!I22)</f>
        <v>Ghana</v>
      </c>
      <c r="E37" s="19"/>
      <c r="F37" s="18"/>
      <c r="G37" s="19"/>
      <c r="H37" s="20"/>
      <c r="I37" s="3"/>
      <c r="J37" s="11">
        <f>IF(AND(NOT(ISBLANK(E37)),E37&gt;=0),1,0)+IF(AND(NOT(ISBLANK(F37)),F37&gt;=0),1,0)+IF(AND(NOT(ISBLANK(G37)),G37&gt;=0),1,0)+IF(AND(NOT(ISBLANK(H37)),H37&gt;=0),1,0)</f>
        <v>0</v>
      </c>
      <c r="K37" s="11">
        <f>IF(AND(NOT(ISBLANK(E37)),NOT(ISBLANK(F36))),IF(E37&gt;F36,1,IF(AND(OR(NOT(ISBLANK(E37)),NOT(ISBLANK(F36))),E37=F36),0,IF(E37&lt;F36,0))),0)+IF(AND(NOT(ISBLANK(G37)),NOT(ISBLANK(F38))),IF(G37&gt;F38,1,IF(AND(OR(NOT(ISBLANK(G37)),NOT(ISBLANK(F38))),G37=F38),0,IF(G37&lt;F38,0))),0)+IF(AND(NOT(ISBLANK(H37)),NOT(ISBLANK(F39))),IF(H37&gt;F39,1,IF(AND(OR(NOT(ISBLANK(H37)),NOT(ISBLANK(F39))),H37=F39),0,IF(H37&lt;F39,0))),0)</f>
        <v>0</v>
      </c>
      <c r="L37" s="11">
        <f>IF(AND(NOT(ISBLANK(E37)),NOT(ISBLANK(F36))),IF(E37&gt;F36,0,IF(AND(OR(NOT(ISBLANK(E37)),NOT(ISBLANK(F36))),E37=F36),1,IF(E37&lt;F36,0))),0)+IF(AND(NOT(ISBLANK(G37)),NOT(ISBLANK(F38))),IF(G37&gt;F38,0,IF(AND(OR(NOT(ISBLANK(G37)),NOT(ISBLANK(F38))),G37=F38),1,IF(G37&lt;F38,0))),0)+IF(AND(NOT(ISBLANK(H37)),NOT(ISBLANK(F39))),IF(H37&gt;F39,0,IF(AND(OR(NOT(ISBLANK(H37)),NOT(ISBLANK(F39))),H37=F39),1,IF(H37&lt;F39,0))),0)</f>
        <v>0</v>
      </c>
      <c r="M37" s="11">
        <f>J37-SUM(K37:L37)</f>
        <v>0</v>
      </c>
      <c r="N37" s="11">
        <f>SUM(E37:H37)</f>
        <v>0</v>
      </c>
      <c r="O37" s="11">
        <f>SUM(F36:F39)</f>
        <v>0</v>
      </c>
      <c r="P37" s="11">
        <f>N37-O37</f>
        <v>0</v>
      </c>
      <c r="Q37" s="11"/>
      <c r="R37" s="13">
        <f>IF(AND(NOT(ISBLANK(E37)),NOT(ISBLANK(F36))),IF(E37&gt;F36,3,IF(AND(OR(NOT(ISBLANK(E37)),NOT(ISBLANK(F36))),E37=F36),1,IF(E37&lt;F36,0))),0)+IF(AND(NOT(ISBLANK(G37)),NOT(ISBLANK(F38))),IF(G37&gt;F38,3,IF(AND(OR(NOT(ISBLANK(G37)),NOT(ISBLANK(F38))),G37=F38),1,IF(G37&lt;F38,0))),0)+IF(AND(NOT(ISBLANK(H37)),NOT(ISBLANK(F39))),IF(H37&gt;F39,3,IF(AND(OR(NOT(ISBLANK(H37)),NOT(ISBLANK(F39))),H37=F39),1,IF(H37&lt;F39,0))),0)</f>
        <v>0</v>
      </c>
    </row>
    <row r="38" spans="2:19" ht="18" customHeight="1">
      <c r="D38" s="17" t="str">
        <f>IF(ISBLANK(Groups!I23),"",Groups!I23)</f>
        <v>Uruguay</v>
      </c>
      <c r="E38" s="19"/>
      <c r="F38" s="19"/>
      <c r="G38" s="18"/>
      <c r="H38" s="20"/>
      <c r="I38" s="3"/>
      <c r="J38" s="11">
        <f>IF(AND(NOT(ISBLANK(E38)),E38&gt;=0),1,0)+IF(AND(NOT(ISBLANK(F38)),F38&gt;=0),1,0)+IF(AND(NOT(ISBLANK(G38)),G38&gt;=0),1,0)+IF(AND(NOT(ISBLANK(H38)),H38&gt;=0),1,0)</f>
        <v>0</v>
      </c>
      <c r="K38" s="11">
        <f>IF(AND(NOT(ISBLANK(E38)),NOT(ISBLANK(G36))),IF(E38&gt;G36,1,IF(AND(OR(NOT(ISBLANK(E38)),NOT(ISBLANK(G36))),E38=G36),0,IF(E38&lt;G36,0))),0)+IF(AND(NOT(ISBLANK(F38)),NOT(ISBLANK(G37))),IF(F38&gt;G37,1,IF(AND(OR(NOT(ISBLANK(F38)),NOT(ISBLANK(G37))),F38=G37),0,IF(F38&lt;G37,0))),0)+IF(AND(NOT(ISBLANK(H38)),NOT(ISBLANK(G39))),IF(H38&gt;G39,1,IF(AND(OR(NOT(ISBLANK(H38)),NOT(ISBLANK(G39))),H38=G39),0,IF(H38&lt;G39,0))),0)</f>
        <v>0</v>
      </c>
      <c r="L38" s="11">
        <f>IF(AND(NOT(ISBLANK(E38)),NOT(ISBLANK(G36))),IF(E38&gt;G36,0,IF(AND(OR(NOT(ISBLANK(E38)),NOT(ISBLANK(G36))),E38=G36),1,IF(E38&lt;G36,0))),0)+IF(AND(NOT(ISBLANK(F38)),NOT(ISBLANK(G37))),IF(F38&gt;G37,0,IF(AND(OR(NOT(ISBLANK(F38)),NOT(ISBLANK(G37))),F38=G37),1,IF(F38&lt;G37,0))),0)+IF(AND(NOT(ISBLANK(H38)),NOT(ISBLANK(G39))),IF(H38&gt;G39,0,IF(AND(OR(NOT(ISBLANK(H38)),NOT(ISBLANK(G39))),H38=G39),1,IF(H38&lt;G39,0))),0)</f>
        <v>0</v>
      </c>
      <c r="M38" s="11">
        <f>J38-SUM(K38:L38)</f>
        <v>0</v>
      </c>
      <c r="N38" s="11">
        <f>SUM(E38:H38)</f>
        <v>0</v>
      </c>
      <c r="O38" s="11">
        <f>SUM(G36:G39)</f>
        <v>0</v>
      </c>
      <c r="P38" s="11">
        <f>N38-O38</f>
        <v>0</v>
      </c>
      <c r="Q38" s="11"/>
      <c r="R38" s="13">
        <f>IF(AND(NOT(ISBLANK(E38)),NOT(ISBLANK(G36))),IF(E38&gt;G36,3,IF(AND(OR(NOT(ISBLANK(E38)),NOT(ISBLANK(G36))),E38=G36),1,IF(E38&lt;G36,0))),0)+IF(AND(NOT(ISBLANK(F38)),NOT(ISBLANK(G37))),IF(F38&gt;G37,3,IF(AND(OR(NOT(ISBLANK(F38)),NOT(ISBLANK(G37))),F38=G37),1,IF(F38&lt;G37,0))),0)+IF(AND(NOT(ISBLANK(H38)),NOT(ISBLANK(G39))),IF(H38&gt;G39,3,IF(AND(OR(NOT(ISBLANK(H38)),NOT(ISBLANK(G39))),H38=G39),1,IF(H38&lt;G39,0))),0)</f>
        <v>0</v>
      </c>
    </row>
    <row r="39" spans="2:19" ht="18" customHeight="1">
      <c r="D39" s="17" t="str">
        <f>IF(ISBLANK(Groups!I24),"",Groups!I24)</f>
        <v>Korea Republic</v>
      </c>
      <c r="E39" s="19"/>
      <c r="F39" s="19"/>
      <c r="G39" s="19"/>
      <c r="H39" s="21"/>
      <c r="I39" s="4"/>
      <c r="J39" s="11">
        <f>IF(AND(NOT(ISBLANK(E39)),E39&gt;=0),1,0)+IF(AND(NOT(ISBLANK(F39)),F39&gt;=0),1,0)+IF(AND(NOT(ISBLANK(G39)),G39&gt;=0),1,0)+IF(AND(NOT(ISBLANK(H39)),H39&gt;=0),1,0)</f>
        <v>0</v>
      </c>
      <c r="K39" s="11">
        <f>IF(AND(NOT(ISBLANK(E39)),NOT(ISBLANK(H36))),IF(E39&gt;H36,1,IF(AND(OR(NOT(ISBLANK(E39)),NOT(ISBLANK(H36))),E39=H36),0,IF(E39&lt;H36,0))),0)+IF(AND(NOT(ISBLANK(F39)),NOT(ISBLANK(H37))),IF(F39&gt;H37,1,IF(AND(OR(NOT(ISBLANK(F39)),NOT(ISBLANK(H37))),F39=H37),0,IF(F39&lt;H37,0))),0)+IF(AND(NOT(ISBLANK(G39)),NOT(ISBLANK(H38))),IF(G39&gt;H38,1,IF(AND(OR(NOT(ISBLANK(G39)),NOT(ISBLANK(H38))),G39=H38),0,IF(G39&lt;H38,0))),0)</f>
        <v>0</v>
      </c>
      <c r="L39" s="11">
        <f>IF(AND(NOT(ISBLANK(E39)),NOT(ISBLANK(H36))),IF(E39&gt;H36,0,IF(AND(OR(NOT(ISBLANK(E39)),NOT(ISBLANK(H36))),E39=H36),1,IF(E39&lt;H36,0))),0)+IF(AND(NOT(ISBLANK(F39)),NOT(ISBLANK(H37))),IF(F39&gt;H37,0,IF(AND(OR(NOT(ISBLANK(F39)),NOT(ISBLANK(H37))),F39=H37),1,IF(F39&lt;H37,0))),0)+IF(AND(NOT(ISBLANK(G39)),NOT(ISBLANK(H38))),IF(G39&gt;H38,0,IF(AND(OR(NOT(ISBLANK(G39)),NOT(ISBLANK(H38))),G39=H38),1,IF(G39&lt;H38,0))),0)</f>
        <v>0</v>
      </c>
      <c r="M39" s="11">
        <f>J39-SUM(K39:L39)</f>
        <v>0</v>
      </c>
      <c r="N39" s="11">
        <f>SUM(E39:H39)</f>
        <v>0</v>
      </c>
      <c r="O39" s="11">
        <f>SUM(H36:H39)</f>
        <v>0</v>
      </c>
      <c r="P39" s="11">
        <f>N39-O39</f>
        <v>0</v>
      </c>
      <c r="Q39" s="11"/>
      <c r="R39" s="13">
        <f>IF(AND(NOT(ISBLANK(E39)),NOT(ISBLANK(H36))),IF(E39&gt;H36,3,IF(AND(OR(NOT(ISBLANK(E39)),NOT(ISBLANK(H36))),E39=H36),1,IF(E39&lt;H36,0))),0)+IF(AND(NOT(ISBLANK(F39)),NOT(ISBLANK(H37))),IF(F39&gt;H37,3,IF(AND(OR(NOT(ISBLANK(F39)),NOT(ISBLANK(H37))),F39=H37),1,IF(F39&lt;H37,0))),0)+IF(AND(NOT(ISBLANK(G39)),NOT(ISBLANK(H38))),IF(G39&gt;H38,3,IF(AND(OR(NOT(ISBLANK(G39)),NOT(ISBLANK(H38))),G39=H38),1,IF(G39&lt;H38,0))),0)</f>
        <v>0</v>
      </c>
    </row>
    <row r="40" spans="2:19" ht="5.0999999999999996" customHeight="1">
      <c r="E40" s="3"/>
      <c r="F40" s="3"/>
      <c r="G40" s="3"/>
      <c r="H40" s="3"/>
    </row>
    <row r="41" spans="2:19" ht="5.0999999999999996" customHeight="1">
      <c r="B41" s="5"/>
      <c r="C41" s="5"/>
      <c r="D41" s="5"/>
      <c r="E41" s="7"/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</sheetData>
  <mergeCells count="4">
    <mergeCell ref="D3:R3"/>
    <mergeCell ref="D13:R13"/>
    <mergeCell ref="D23:R23"/>
    <mergeCell ref="D33:R33"/>
  </mergeCells>
  <hyperlinks>
    <hyperlink ref="D2" r:id="rId1" xr:uid="{32188665-71EF-4C97-9BC8-53607EEA89AF}"/>
  </hyperlinks>
  <printOptions horizontalCentered="1"/>
  <pageMargins left="0.19685039370078741" right="0.19685039370078741" top="0.19685039370078741" bottom="0.19685039370078741" header="0.31496062992125984" footer="0.11811023622047245"/>
  <pageSetup paperSize="9" scale="90" orientation="landscape" r:id="rId2"/>
  <headerFooter>
    <oddFooter>&amp;LTemplates by Spreadsheet123.com&amp;R© 2014 Spreadsheet123 LTD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58F91861-4C8A-4B4E-8E38-244271A5F8AC}">
            <xm:f>IF(Calculations!$W$6=TRUE,TRUE,FALSE)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J6:R6</xm:sqref>
        </x14:conditionalFormatting>
        <x14:conditionalFormatting xmlns:xm="http://schemas.microsoft.com/office/excel/2006/main">
          <x14:cfRule type="expression" priority="34" id="{F8FAB5EA-5A79-4555-89DE-7EB1AA6AE07B}">
            <xm:f>IF(Calculations!$W$7=TRUE,TRUE,FALSE)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J7:R7</xm:sqref>
        </x14:conditionalFormatting>
        <x14:conditionalFormatting xmlns:xm="http://schemas.microsoft.com/office/excel/2006/main">
          <x14:cfRule type="expression" priority="35" id="{E10EEA54-7B83-4BB9-89BB-8090B4B4A51C}">
            <xm:f>IF(Calculations!$W$8=TRUE,TRUE,FALSE)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J8:R8</xm:sqref>
        </x14:conditionalFormatting>
        <x14:conditionalFormatting xmlns:xm="http://schemas.microsoft.com/office/excel/2006/main">
          <x14:cfRule type="expression" priority="36" id="{7837F5CC-64A6-4A0B-B69D-84820599DF06}">
            <xm:f>IF(Calculations!$W$9=TRUE,TRUE,FALSE)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J9:R9</xm:sqref>
        </x14:conditionalFormatting>
        <x14:conditionalFormatting xmlns:xm="http://schemas.microsoft.com/office/excel/2006/main">
          <x14:cfRule type="expression" priority="37" id="{12618ADA-37EC-4C7E-9905-DA76C1B8354A}">
            <xm:f>IF(Calculations!$W$16=TRUE,TRUE,FALSE)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J16:R16</xm:sqref>
        </x14:conditionalFormatting>
        <x14:conditionalFormatting xmlns:xm="http://schemas.microsoft.com/office/excel/2006/main">
          <x14:cfRule type="expression" priority="38" id="{583C7DA9-7C0F-4899-BBAA-4915A46AB3BB}">
            <xm:f>IF(Calculations!$W$19=TRUE,TRUE,FALSE)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J19:R19</xm:sqref>
        </x14:conditionalFormatting>
        <x14:conditionalFormatting xmlns:xm="http://schemas.microsoft.com/office/excel/2006/main">
          <x14:cfRule type="expression" priority="39" id="{8127B78C-0AFA-4A5E-8868-CFC3C29AFC48}">
            <xm:f>IF(Calculations!$W$18=TRUE,TRUE,FALSE)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J18:R18</xm:sqref>
        </x14:conditionalFormatting>
        <x14:conditionalFormatting xmlns:xm="http://schemas.microsoft.com/office/excel/2006/main">
          <x14:cfRule type="expression" priority="40" id="{E1A4AC06-EC0B-475F-A096-158F68BEF266}">
            <xm:f>IF(Calculations!$W$17=TRUE,TRUE,FALSE)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J17:R17</xm:sqref>
        </x14:conditionalFormatting>
        <x14:conditionalFormatting xmlns:xm="http://schemas.microsoft.com/office/excel/2006/main">
          <x14:cfRule type="expression" priority="41" id="{42F57A0C-474B-4863-9294-1B0827AE461F}">
            <xm:f>IF(Calculations!$W$26=TRUE,TRUE,FALSE)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J26:R26</xm:sqref>
        </x14:conditionalFormatting>
        <x14:conditionalFormatting xmlns:xm="http://schemas.microsoft.com/office/excel/2006/main">
          <x14:cfRule type="expression" priority="42" id="{73DB6F70-57F6-49E7-BDFE-21F1B3D7F756}">
            <xm:f>IF(Calculations!$W$29=TRUE,TRUE,FALSE)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J29:R29</xm:sqref>
        </x14:conditionalFormatting>
        <x14:conditionalFormatting xmlns:xm="http://schemas.microsoft.com/office/excel/2006/main">
          <x14:cfRule type="expression" priority="43" id="{A2607D81-3B34-4067-A1B5-90ABB2DD30AD}">
            <xm:f>IF(Calculations!$W$28=TRUE,TRUE,FALSE)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J28:R28</xm:sqref>
        </x14:conditionalFormatting>
        <x14:conditionalFormatting xmlns:xm="http://schemas.microsoft.com/office/excel/2006/main">
          <x14:cfRule type="expression" priority="44" id="{C141618A-C5D3-4C76-9245-E95DAE6A7843}">
            <xm:f>IF(Calculations!$W$27=TRUE,TRUE,FALSE)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J27:R27</xm:sqref>
        </x14:conditionalFormatting>
        <x14:conditionalFormatting xmlns:xm="http://schemas.microsoft.com/office/excel/2006/main">
          <x14:cfRule type="expression" priority="45" id="{D9764649-652A-4BAA-B47F-A5A200E5B560}">
            <xm:f>IF(Calculations!$W$36=TRUE,TRUE,FALSE)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J36:R36</xm:sqref>
        </x14:conditionalFormatting>
        <x14:conditionalFormatting xmlns:xm="http://schemas.microsoft.com/office/excel/2006/main">
          <x14:cfRule type="expression" priority="46" id="{AD69B168-6C12-46F6-A0C1-E583B566EAEC}">
            <xm:f>IF(Calculations!$W$39=TRUE,TRUE,FALSE)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J39:R39</xm:sqref>
        </x14:conditionalFormatting>
        <x14:conditionalFormatting xmlns:xm="http://schemas.microsoft.com/office/excel/2006/main">
          <x14:cfRule type="expression" priority="47" id="{2DED9D10-89CA-4371-ABA7-514B5BA2226D}">
            <xm:f>IF(Calculations!$W$38=TRUE,TRUE,FALSE)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J38:R38</xm:sqref>
        </x14:conditionalFormatting>
        <x14:conditionalFormatting xmlns:xm="http://schemas.microsoft.com/office/excel/2006/main">
          <x14:cfRule type="expression" priority="48" id="{4FB95206-10E9-4A46-BAD8-E5269922564E}">
            <xm:f>IF(Calculations!$W$37=TRUE,TRUE,FALSE)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J37:R37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2"/>
  <sheetViews>
    <sheetView showGridLines="0" zoomScaleNormal="100" workbookViewId="0">
      <selection activeCell="B3" sqref="B3"/>
    </sheetView>
  </sheetViews>
  <sheetFormatPr defaultRowHeight="18" customHeight="1"/>
  <cols>
    <col min="1" max="1" width="1.7109375" style="8" customWidth="1"/>
    <col min="2" max="2" width="9.140625" style="24"/>
    <col min="3" max="3" width="1.7109375" style="29" customWidth="1"/>
    <col min="4" max="4" width="24.7109375" style="22" customWidth="1"/>
    <col min="5" max="5" width="1.7109375" style="22" customWidth="1"/>
    <col min="6" max="6" width="3.7109375" style="9" customWidth="1"/>
    <col min="7" max="7" width="1.7109375" style="9" customWidth="1"/>
    <col min="8" max="8" width="3.7109375" style="9" customWidth="1"/>
    <col min="9" max="9" width="1.7109375" style="9" customWidth="1"/>
    <col min="10" max="10" width="24.7109375" style="23" customWidth="1"/>
    <col min="11" max="12" width="1.7109375" style="8" customWidth="1"/>
    <col min="14" max="14" width="1.7109375" customWidth="1"/>
    <col min="15" max="15" width="24.7109375" customWidth="1"/>
    <col min="16" max="16" width="1.7109375" customWidth="1"/>
    <col min="17" max="17" width="3.7109375" customWidth="1"/>
    <col min="18" max="18" width="1.7109375" customWidth="1"/>
    <col min="19" max="19" width="3.7109375" customWidth="1"/>
    <col min="20" max="20" width="1.7109375" customWidth="1"/>
    <col min="21" max="21" width="24.7109375" customWidth="1"/>
    <col min="22" max="22" width="1.7109375" customWidth="1"/>
    <col min="23" max="23" width="9.140625" style="8"/>
    <col min="34" max="34" width="9.140625" style="8"/>
    <col min="45" max="16384" width="9.140625" style="8"/>
  </cols>
  <sheetData>
    <row r="1" spans="1:44" ht="72" customHeight="1">
      <c r="A1" s="39" t="s">
        <v>68</v>
      </c>
      <c r="D1" s="40"/>
      <c r="E1" s="40"/>
      <c r="J1" s="41"/>
      <c r="M1" s="1"/>
      <c r="N1" s="1"/>
      <c r="O1" s="1"/>
      <c r="P1" s="1"/>
      <c r="Q1" s="1"/>
      <c r="R1" s="1"/>
      <c r="S1" s="1"/>
      <c r="T1" s="1"/>
      <c r="U1" s="1"/>
      <c r="V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3" spans="1:44" ht="18" customHeight="1">
      <c r="B3" s="91" t="s">
        <v>160</v>
      </c>
      <c r="V3" s="60" t="str">
        <f ca="1">'©'!$I$3</f>
        <v>© 2022 Spreadsheet123 LTD</v>
      </c>
    </row>
    <row r="4" spans="1:44" ht="26.1" customHeight="1">
      <c r="B4" s="98">
        <v>1</v>
      </c>
      <c r="C4" s="31"/>
      <c r="D4" s="96" t="s">
        <v>33</v>
      </c>
      <c r="E4" s="96"/>
      <c r="F4" s="96"/>
      <c r="G4" s="28"/>
      <c r="H4" s="97" t="s">
        <v>34</v>
      </c>
      <c r="I4" s="97"/>
      <c r="J4" s="97"/>
      <c r="K4" s="35"/>
      <c r="M4" s="98">
        <v>3</v>
      </c>
      <c r="N4" s="31"/>
      <c r="O4" s="96" t="s">
        <v>41</v>
      </c>
      <c r="P4" s="96"/>
      <c r="Q4" s="96"/>
      <c r="R4" s="28"/>
      <c r="S4" s="97" t="s">
        <v>42</v>
      </c>
      <c r="T4" s="97"/>
      <c r="U4" s="97"/>
      <c r="V4" s="35"/>
      <c r="X4" s="8"/>
      <c r="Y4" s="8"/>
      <c r="Z4" s="8"/>
      <c r="AA4" s="8"/>
      <c r="AB4" s="8"/>
      <c r="AC4" s="8"/>
      <c r="AD4" s="8"/>
      <c r="AE4" s="8"/>
      <c r="AF4" s="8"/>
      <c r="AG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1:44" ht="18" customHeight="1">
      <c r="B5" s="98"/>
      <c r="C5" s="30"/>
      <c r="D5" s="25"/>
      <c r="E5" s="25"/>
      <c r="F5" s="25"/>
      <c r="G5" s="26"/>
      <c r="H5" s="27"/>
      <c r="I5" s="27"/>
      <c r="J5" s="27"/>
      <c r="K5" s="34"/>
      <c r="M5" s="98"/>
      <c r="N5" s="30"/>
      <c r="O5" s="25"/>
      <c r="P5" s="25"/>
      <c r="Q5" s="25"/>
      <c r="R5" s="26"/>
      <c r="S5" s="27"/>
      <c r="T5" s="27"/>
      <c r="U5" s="27"/>
      <c r="V5" s="34"/>
      <c r="X5" s="8"/>
      <c r="Y5" s="8"/>
      <c r="Z5" s="8"/>
      <c r="AA5" s="8"/>
      <c r="AB5" s="8"/>
      <c r="AC5" s="8"/>
      <c r="AD5" s="8"/>
      <c r="AE5" s="8"/>
      <c r="AF5" s="8"/>
      <c r="AG5" s="8"/>
      <c r="AI5" s="8"/>
      <c r="AJ5" s="8"/>
      <c r="AK5" s="8"/>
      <c r="AL5" s="8"/>
      <c r="AM5" s="8"/>
      <c r="AN5" s="8"/>
      <c r="AO5" s="8"/>
      <c r="AP5" s="8"/>
      <c r="AQ5" s="8"/>
      <c r="AR5" s="8"/>
    </row>
    <row r="6" spans="1:44" ht="21.95" customHeight="1">
      <c r="B6" s="98"/>
      <c r="C6" s="30"/>
      <c r="D6" s="70" t="str">
        <f>Calculations!R6</f>
        <v/>
      </c>
      <c r="E6" s="25"/>
      <c r="F6" s="71"/>
      <c r="G6" s="26" t="s">
        <v>32</v>
      </c>
      <c r="H6" s="71"/>
      <c r="I6" s="26"/>
      <c r="J6" s="72" t="str">
        <f>Calculations!R17</f>
        <v/>
      </c>
      <c r="K6" s="34"/>
      <c r="M6" s="98"/>
      <c r="N6" s="30"/>
      <c r="O6" s="70" t="str">
        <f>Calculations!R16</f>
        <v/>
      </c>
      <c r="P6" s="25"/>
      <c r="Q6" s="71"/>
      <c r="R6" s="26" t="s">
        <v>32</v>
      </c>
      <c r="S6" s="71"/>
      <c r="T6" s="26"/>
      <c r="U6" s="72" t="str">
        <f>Calculations!R7</f>
        <v/>
      </c>
      <c r="V6" s="34"/>
      <c r="X6" s="8"/>
      <c r="Y6" s="8"/>
      <c r="Z6" s="8"/>
      <c r="AA6" s="8"/>
      <c r="AB6" s="8"/>
      <c r="AC6" s="8"/>
      <c r="AD6" s="8"/>
      <c r="AE6" s="8"/>
      <c r="AF6" s="8"/>
      <c r="AG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18" customHeight="1">
      <c r="B7" s="98"/>
      <c r="C7" s="30"/>
      <c r="D7" s="25"/>
      <c r="E7" s="25"/>
      <c r="F7" s="26"/>
      <c r="G7" s="26"/>
      <c r="H7" s="26"/>
      <c r="I7" s="26"/>
      <c r="J7" s="27"/>
      <c r="K7" s="34"/>
      <c r="M7" s="98"/>
      <c r="N7" s="30"/>
      <c r="O7" s="25"/>
      <c r="P7" s="25"/>
      <c r="Q7" s="26"/>
      <c r="R7" s="26"/>
      <c r="S7" s="26"/>
      <c r="T7" s="26"/>
      <c r="U7" s="27"/>
      <c r="V7" s="34"/>
      <c r="X7" s="8"/>
      <c r="Y7" s="8"/>
      <c r="Z7" s="8"/>
      <c r="AA7" s="8"/>
      <c r="AB7" s="8"/>
      <c r="AC7" s="8"/>
      <c r="AD7" s="8"/>
      <c r="AE7" s="8"/>
      <c r="AF7" s="8"/>
      <c r="AG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9.9499999999999993" customHeight="1">
      <c r="M8" s="24"/>
      <c r="N8" s="29"/>
      <c r="O8" s="22"/>
      <c r="P8" s="22"/>
      <c r="Q8" s="9"/>
      <c r="R8" s="9"/>
      <c r="S8" s="9"/>
      <c r="T8" s="9"/>
      <c r="U8" s="23"/>
      <c r="V8" s="8"/>
      <c r="X8" s="8"/>
      <c r="Y8" s="8"/>
      <c r="Z8" s="8"/>
      <c r="AA8" s="8"/>
      <c r="AB8" s="8"/>
      <c r="AC8" s="8"/>
      <c r="AD8" s="8"/>
      <c r="AE8" s="8"/>
      <c r="AF8" s="8"/>
      <c r="AG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26.1" customHeight="1">
      <c r="B9" s="98">
        <v>2</v>
      </c>
      <c r="C9" s="31"/>
      <c r="D9" s="96" t="s">
        <v>35</v>
      </c>
      <c r="E9" s="96"/>
      <c r="F9" s="96"/>
      <c r="G9" s="28"/>
      <c r="H9" s="97" t="s">
        <v>36</v>
      </c>
      <c r="I9" s="97"/>
      <c r="J9" s="97"/>
      <c r="K9" s="35"/>
      <c r="M9" s="98">
        <v>4</v>
      </c>
      <c r="N9" s="31"/>
      <c r="O9" s="96" t="s">
        <v>43</v>
      </c>
      <c r="P9" s="96"/>
      <c r="Q9" s="96"/>
      <c r="R9" s="28"/>
      <c r="S9" s="97" t="s">
        <v>44</v>
      </c>
      <c r="T9" s="97"/>
      <c r="U9" s="97"/>
      <c r="V9" s="35"/>
      <c r="X9" s="8"/>
      <c r="Y9" s="8"/>
      <c r="Z9" s="8"/>
      <c r="AA9" s="8"/>
      <c r="AB9" s="8"/>
      <c r="AC9" s="8"/>
      <c r="AD9" s="8"/>
      <c r="AE9" s="8"/>
      <c r="AF9" s="8"/>
      <c r="AG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ht="18" customHeight="1">
      <c r="B10" s="98"/>
      <c r="C10" s="30"/>
      <c r="D10" s="25"/>
      <c r="E10" s="25"/>
      <c r="F10" s="25"/>
      <c r="G10" s="26"/>
      <c r="H10" s="27"/>
      <c r="I10" s="27"/>
      <c r="J10" s="27"/>
      <c r="K10" s="34"/>
      <c r="M10" s="98"/>
      <c r="N10" s="30"/>
      <c r="O10" s="25"/>
      <c r="P10" s="25"/>
      <c r="Q10" s="25"/>
      <c r="R10" s="26"/>
      <c r="S10" s="27"/>
      <c r="T10" s="27"/>
      <c r="U10" s="27"/>
      <c r="V10" s="34"/>
      <c r="X10" s="8"/>
      <c r="Y10" s="8"/>
      <c r="Z10" s="8"/>
      <c r="AA10" s="8"/>
      <c r="AB10" s="8"/>
      <c r="AC10" s="8"/>
      <c r="AD10" s="8"/>
      <c r="AE10" s="8"/>
      <c r="AF10" s="8"/>
      <c r="AG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ht="21.95" customHeight="1">
      <c r="B11" s="98"/>
      <c r="C11" s="30"/>
      <c r="D11" s="70" t="str">
        <f>Calculations!R26</f>
        <v/>
      </c>
      <c r="E11" s="25"/>
      <c r="F11" s="71"/>
      <c r="G11" s="26" t="s">
        <v>32</v>
      </c>
      <c r="H11" s="71"/>
      <c r="I11" s="26"/>
      <c r="J11" s="72" t="str">
        <f>Calculations!R37</f>
        <v/>
      </c>
      <c r="K11" s="34"/>
      <c r="M11" s="98"/>
      <c r="N11" s="30"/>
      <c r="O11" s="70" t="str">
        <f>Calculations!R36</f>
        <v/>
      </c>
      <c r="P11" s="25"/>
      <c r="Q11" s="71"/>
      <c r="R11" s="26" t="s">
        <v>32</v>
      </c>
      <c r="S11" s="71"/>
      <c r="T11" s="26"/>
      <c r="U11" s="72" t="str">
        <f>Calculations!R27</f>
        <v/>
      </c>
      <c r="V11" s="34"/>
      <c r="X11" s="8"/>
      <c r="Y11" s="8"/>
      <c r="Z11" s="8"/>
      <c r="AA11" s="8"/>
      <c r="AB11" s="8"/>
      <c r="AC11" s="8"/>
      <c r="AD11" s="8"/>
      <c r="AE11" s="8"/>
      <c r="AF11" s="8"/>
      <c r="AG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ht="9.9499999999999993" customHeight="1">
      <c r="B12" s="98"/>
      <c r="C12" s="30"/>
      <c r="D12" s="25"/>
      <c r="E12" s="25"/>
      <c r="F12" s="26"/>
      <c r="G12" s="26"/>
      <c r="H12" s="26"/>
      <c r="I12" s="26"/>
      <c r="J12" s="27"/>
      <c r="K12" s="34"/>
      <c r="M12" s="98"/>
      <c r="N12" s="30"/>
      <c r="O12" s="25"/>
      <c r="P12" s="25"/>
      <c r="Q12" s="26"/>
      <c r="R12" s="26"/>
      <c r="S12" s="26"/>
      <c r="T12" s="26"/>
      <c r="U12" s="27"/>
      <c r="V12" s="34"/>
      <c r="X12" s="8"/>
      <c r="Y12" s="8"/>
      <c r="Z12" s="8"/>
      <c r="AA12" s="8"/>
      <c r="AB12" s="8"/>
      <c r="AC12" s="8"/>
      <c r="AD12" s="8"/>
      <c r="AE12" s="8"/>
      <c r="AF12" s="8"/>
      <c r="AG12" s="8"/>
      <c r="AI12" s="8"/>
      <c r="AJ12" s="8"/>
      <c r="AK12" s="8"/>
      <c r="AL12" s="8"/>
      <c r="AM12" s="8"/>
      <c r="AN12" s="8"/>
      <c r="AO12" s="8"/>
      <c r="AP12" s="8"/>
      <c r="AQ12" s="8"/>
      <c r="AR12" s="8"/>
    </row>
    <row r="13" spans="1:44" ht="9.9499999999999993" customHeight="1">
      <c r="M13" s="8"/>
      <c r="N13" s="8"/>
      <c r="O13" s="8"/>
      <c r="P13" s="8"/>
      <c r="Q13" s="8"/>
      <c r="R13" s="8"/>
      <c r="S13" s="8"/>
      <c r="T13" s="8"/>
      <c r="U13" s="8"/>
      <c r="V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44" ht="26.1" customHeight="1">
      <c r="B14" s="98">
        <v>5</v>
      </c>
      <c r="C14" s="31"/>
      <c r="D14" s="96" t="s">
        <v>37</v>
      </c>
      <c r="E14" s="96"/>
      <c r="F14" s="96"/>
      <c r="G14" s="28"/>
      <c r="H14" s="97" t="s">
        <v>38</v>
      </c>
      <c r="I14" s="97"/>
      <c r="J14" s="97"/>
      <c r="K14" s="35"/>
      <c r="M14" s="98">
        <v>7</v>
      </c>
      <c r="N14" s="31"/>
      <c r="O14" s="96" t="s">
        <v>45</v>
      </c>
      <c r="P14" s="96"/>
      <c r="Q14" s="96"/>
      <c r="R14" s="28"/>
      <c r="S14" s="97" t="s">
        <v>46</v>
      </c>
      <c r="T14" s="97"/>
      <c r="U14" s="97"/>
      <c r="V14" s="35"/>
      <c r="X14" s="8"/>
      <c r="Y14" s="8"/>
      <c r="Z14" s="8"/>
      <c r="AA14" s="8"/>
      <c r="AB14" s="8"/>
      <c r="AC14" s="8"/>
      <c r="AD14" s="8"/>
      <c r="AE14" s="8"/>
      <c r="AF14" s="8"/>
      <c r="AG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1:44" ht="18" customHeight="1">
      <c r="B15" s="98"/>
      <c r="C15" s="30"/>
      <c r="D15" s="25"/>
      <c r="E15" s="25"/>
      <c r="F15" s="25"/>
      <c r="G15" s="26"/>
      <c r="H15" s="27"/>
      <c r="I15" s="27"/>
      <c r="J15" s="27"/>
      <c r="K15" s="34"/>
      <c r="M15" s="98"/>
      <c r="N15" s="30"/>
      <c r="O15" s="25"/>
      <c r="P15" s="25"/>
      <c r="Q15" s="25"/>
      <c r="R15" s="26"/>
      <c r="S15" s="27"/>
      <c r="T15" s="27"/>
      <c r="U15" s="27"/>
      <c r="V15" s="34"/>
      <c r="X15" s="8"/>
      <c r="Y15" s="8"/>
      <c r="Z15" s="8"/>
      <c r="AA15" s="8"/>
      <c r="AB15" s="8"/>
      <c r="AC15" s="8"/>
      <c r="AD15" s="8"/>
      <c r="AE15" s="8"/>
      <c r="AF15" s="8"/>
      <c r="AG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1:44" ht="21.95" customHeight="1">
      <c r="B16" s="98"/>
      <c r="C16" s="30"/>
      <c r="D16" s="70" t="str">
        <f>Calculations!R46</f>
        <v/>
      </c>
      <c r="E16" s="25"/>
      <c r="F16" s="71"/>
      <c r="G16" s="26" t="s">
        <v>32</v>
      </c>
      <c r="H16" s="71"/>
      <c r="I16" s="26"/>
      <c r="J16" s="72" t="str">
        <f>Calculations!R57</f>
        <v/>
      </c>
      <c r="K16" s="34"/>
      <c r="M16" s="98"/>
      <c r="N16" s="30"/>
      <c r="O16" s="70" t="str">
        <f>Calculations!R56</f>
        <v/>
      </c>
      <c r="P16" s="25"/>
      <c r="Q16" s="71"/>
      <c r="R16" s="26" t="s">
        <v>32</v>
      </c>
      <c r="S16" s="71"/>
      <c r="T16" s="26"/>
      <c r="U16" s="72" t="str">
        <f>Calculations!R47</f>
        <v/>
      </c>
      <c r="V16" s="34"/>
      <c r="X16" s="8"/>
      <c r="Y16" s="8"/>
      <c r="Z16" s="8"/>
      <c r="AA16" s="8"/>
      <c r="AB16" s="8"/>
      <c r="AC16" s="8"/>
      <c r="AD16" s="8"/>
      <c r="AE16" s="8"/>
      <c r="AF16" s="8"/>
      <c r="AG16" s="8"/>
      <c r="AI16" s="8"/>
      <c r="AJ16" s="8"/>
      <c r="AK16" s="8"/>
      <c r="AL16" s="8"/>
      <c r="AM16" s="8"/>
      <c r="AN16" s="8"/>
      <c r="AO16" s="8"/>
      <c r="AP16" s="8"/>
      <c r="AQ16" s="8"/>
      <c r="AR16" s="8"/>
    </row>
    <row r="17" spans="2:44" ht="18" customHeight="1">
      <c r="B17" s="98"/>
      <c r="C17" s="30"/>
      <c r="D17" s="25"/>
      <c r="E17" s="25"/>
      <c r="F17" s="26"/>
      <c r="G17" s="26"/>
      <c r="H17" s="26"/>
      <c r="I17" s="26"/>
      <c r="J17" s="27"/>
      <c r="K17" s="34"/>
      <c r="M17" s="98"/>
      <c r="N17" s="30"/>
      <c r="O17" s="25"/>
      <c r="P17" s="25"/>
      <c r="Q17" s="26"/>
      <c r="R17" s="26"/>
      <c r="S17" s="26"/>
      <c r="T17" s="26"/>
      <c r="U17" s="27"/>
      <c r="V17" s="34"/>
      <c r="X17" s="8"/>
      <c r="Y17" s="8"/>
      <c r="Z17" s="8"/>
      <c r="AA17" s="8"/>
      <c r="AB17" s="8"/>
      <c r="AC17" s="8"/>
      <c r="AD17" s="8"/>
      <c r="AE17" s="8"/>
      <c r="AF17" s="8"/>
      <c r="AG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  <row r="18" spans="2:44" ht="9.9499999999999993" customHeight="1">
      <c r="M18" s="24"/>
      <c r="N18" s="29"/>
      <c r="O18" s="22"/>
      <c r="P18" s="22"/>
      <c r="Q18" s="9"/>
      <c r="R18" s="9"/>
      <c r="S18" s="9"/>
      <c r="T18" s="9"/>
      <c r="U18" s="23"/>
      <c r="V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I18" s="8"/>
      <c r="AJ18" s="8"/>
      <c r="AK18" s="8"/>
      <c r="AL18" s="8"/>
      <c r="AM18" s="8"/>
      <c r="AN18" s="8"/>
      <c r="AO18" s="8"/>
      <c r="AP18" s="8"/>
      <c r="AQ18" s="8"/>
      <c r="AR18" s="8"/>
    </row>
    <row r="19" spans="2:44" ht="26.1" customHeight="1">
      <c r="B19" s="98">
        <v>6</v>
      </c>
      <c r="C19" s="31"/>
      <c r="D19" s="96" t="s">
        <v>39</v>
      </c>
      <c r="E19" s="96"/>
      <c r="F19" s="96"/>
      <c r="G19" s="28"/>
      <c r="H19" s="97" t="s">
        <v>40</v>
      </c>
      <c r="I19" s="97"/>
      <c r="J19" s="97"/>
      <c r="K19" s="35"/>
      <c r="M19" s="98">
        <v>8</v>
      </c>
      <c r="N19" s="31"/>
      <c r="O19" s="96" t="s">
        <v>47</v>
      </c>
      <c r="P19" s="96"/>
      <c r="Q19" s="96"/>
      <c r="R19" s="28"/>
      <c r="S19" s="97" t="s">
        <v>48</v>
      </c>
      <c r="T19" s="97"/>
      <c r="U19" s="97"/>
      <c r="V19" s="35"/>
      <c r="X19" s="8"/>
      <c r="Y19" s="8"/>
      <c r="Z19" s="8"/>
      <c r="AA19" s="8"/>
      <c r="AB19" s="8"/>
      <c r="AC19" s="8"/>
      <c r="AD19" s="8"/>
      <c r="AE19" s="8"/>
      <c r="AF19" s="8"/>
      <c r="AG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2:44" ht="18" customHeight="1">
      <c r="B20" s="98"/>
      <c r="C20" s="30"/>
      <c r="D20" s="25"/>
      <c r="E20" s="25"/>
      <c r="F20" s="25"/>
      <c r="G20" s="26"/>
      <c r="H20" s="27"/>
      <c r="I20" s="27"/>
      <c r="J20" s="27"/>
      <c r="K20" s="34"/>
      <c r="M20" s="98"/>
      <c r="N20" s="30"/>
      <c r="O20" s="25"/>
      <c r="P20" s="25"/>
      <c r="Q20" s="25"/>
      <c r="R20" s="26"/>
      <c r="S20" s="27"/>
      <c r="T20" s="27"/>
      <c r="U20" s="27"/>
      <c r="V20" s="34"/>
      <c r="X20" s="8"/>
      <c r="Y20" s="8"/>
      <c r="Z20" s="8"/>
      <c r="AA20" s="8"/>
      <c r="AB20" s="8"/>
      <c r="AC20" s="8"/>
      <c r="AD20" s="8"/>
      <c r="AE20" s="8"/>
      <c r="AF20" s="8"/>
      <c r="AG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2:44" ht="21.95" customHeight="1">
      <c r="B21" s="98"/>
      <c r="C21" s="30"/>
      <c r="D21" s="70" t="str">
        <f>Calculations!R66</f>
        <v/>
      </c>
      <c r="E21" s="25"/>
      <c r="F21" s="71"/>
      <c r="G21" s="26" t="s">
        <v>32</v>
      </c>
      <c r="H21" s="71"/>
      <c r="I21" s="26"/>
      <c r="J21" s="72" t="str">
        <f>Calculations!R77</f>
        <v/>
      </c>
      <c r="K21" s="34"/>
      <c r="M21" s="98"/>
      <c r="N21" s="30"/>
      <c r="O21" s="70" t="str">
        <f>Calculations!R76</f>
        <v/>
      </c>
      <c r="P21" s="25"/>
      <c r="Q21" s="71"/>
      <c r="R21" s="26" t="s">
        <v>32</v>
      </c>
      <c r="S21" s="71"/>
      <c r="T21" s="26"/>
      <c r="U21" s="72" t="str">
        <f>Calculations!R67</f>
        <v/>
      </c>
      <c r="V21" s="34"/>
      <c r="X21" s="8"/>
      <c r="Y21" s="8"/>
      <c r="Z21" s="8"/>
      <c r="AA21" s="8"/>
      <c r="AB21" s="8"/>
      <c r="AC21" s="8"/>
      <c r="AD21" s="8"/>
      <c r="AE21" s="8"/>
      <c r="AF21" s="8"/>
      <c r="AG21" s="8"/>
      <c r="AI21" s="8"/>
      <c r="AJ21" s="8"/>
      <c r="AK21" s="8"/>
      <c r="AL21" s="8"/>
      <c r="AM21" s="8"/>
      <c r="AN21" s="8"/>
      <c r="AO21" s="8"/>
      <c r="AP21" s="8"/>
      <c r="AQ21" s="8"/>
      <c r="AR21" s="8"/>
    </row>
    <row r="22" spans="2:44" ht="18" customHeight="1">
      <c r="B22" s="98"/>
      <c r="C22" s="30"/>
      <c r="D22" s="25"/>
      <c r="E22" s="25"/>
      <c r="F22" s="26"/>
      <c r="G22" s="26"/>
      <c r="H22" s="26"/>
      <c r="I22" s="26"/>
      <c r="J22" s="27"/>
      <c r="K22" s="34"/>
      <c r="M22" s="98"/>
      <c r="N22" s="30"/>
      <c r="O22" s="25"/>
      <c r="P22" s="25"/>
      <c r="Q22" s="26"/>
      <c r="R22" s="26"/>
      <c r="S22" s="26"/>
      <c r="T22" s="26"/>
      <c r="U22" s="27"/>
      <c r="V22" s="34"/>
      <c r="X22" s="8"/>
      <c r="Y22" s="8"/>
      <c r="Z22" s="8"/>
      <c r="AA22" s="8"/>
      <c r="AB22" s="8"/>
      <c r="AC22" s="8"/>
      <c r="AD22" s="8"/>
      <c r="AE22" s="8"/>
      <c r="AF22" s="8"/>
      <c r="AG22" s="8"/>
      <c r="AI22" s="8"/>
      <c r="AJ22" s="8"/>
      <c r="AK22" s="8"/>
      <c r="AL22" s="8"/>
      <c r="AM22" s="8"/>
      <c r="AN22" s="8"/>
      <c r="AO22" s="8"/>
      <c r="AP22" s="8"/>
      <c r="AQ22" s="8"/>
      <c r="AR22" s="8"/>
    </row>
    <row r="23" spans="2:44" ht="9.9499999999999993" customHeight="1">
      <c r="M23" s="8"/>
      <c r="N23" s="8"/>
      <c r="O23" s="8"/>
      <c r="P23" s="8"/>
      <c r="Q23" s="8"/>
      <c r="R23" s="8"/>
      <c r="S23" s="8"/>
      <c r="T23" s="8"/>
      <c r="U23" s="8"/>
      <c r="V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I23" s="8"/>
      <c r="AJ23" s="8"/>
      <c r="AK23" s="8"/>
      <c r="AL23" s="8"/>
      <c r="AM23" s="8"/>
      <c r="AN23" s="8"/>
      <c r="AO23" s="8"/>
      <c r="AP23" s="8"/>
      <c r="AQ23" s="8"/>
      <c r="AR23" s="8"/>
    </row>
    <row r="24" spans="2:44" ht="21.95" customHeight="1">
      <c r="B24" s="8"/>
      <c r="C24" s="8"/>
      <c r="D24" s="8"/>
      <c r="E24" s="8"/>
      <c r="F24" s="8"/>
      <c r="G24" s="8"/>
      <c r="H24" s="8"/>
      <c r="I24" s="8"/>
      <c r="J24" s="8"/>
      <c r="M24" s="8"/>
      <c r="N24" s="8"/>
      <c r="O24" s="8"/>
      <c r="P24" s="8"/>
      <c r="Q24" s="8"/>
      <c r="R24" s="8"/>
      <c r="S24" s="8"/>
      <c r="T24" s="8"/>
      <c r="U24" s="8"/>
      <c r="V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I24" s="8"/>
      <c r="AJ24" s="8"/>
      <c r="AK24" s="8"/>
      <c r="AL24" s="8"/>
      <c r="AM24" s="8"/>
      <c r="AN24" s="8"/>
      <c r="AO24" s="8"/>
      <c r="AP24" s="8"/>
      <c r="AQ24" s="8"/>
      <c r="AR24" s="8"/>
    </row>
    <row r="25" spans="2:44" ht="9.9499999999999993" customHeight="1">
      <c r="B25" s="8"/>
      <c r="C25" s="8"/>
      <c r="D25" s="8"/>
      <c r="E25" s="8"/>
      <c r="F25" s="8"/>
      <c r="G25" s="8"/>
      <c r="H25" s="8"/>
      <c r="I25" s="8"/>
      <c r="J25" s="8"/>
      <c r="M25" s="8"/>
      <c r="N25" s="8"/>
      <c r="O25" s="8"/>
      <c r="P25" s="8"/>
      <c r="Q25" s="8"/>
      <c r="R25" s="8"/>
      <c r="S25" s="8"/>
      <c r="T25" s="8"/>
      <c r="U25" s="8"/>
      <c r="V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2:44" ht="21.95" customHeight="1">
      <c r="B26" s="8"/>
      <c r="C26" s="8"/>
      <c r="D26" s="8"/>
      <c r="E26" s="8"/>
      <c r="F26" s="8"/>
      <c r="G26" s="8"/>
      <c r="H26" s="8"/>
      <c r="I26" s="8"/>
      <c r="J26" s="8"/>
      <c r="M26" s="8"/>
      <c r="N26" s="8"/>
      <c r="O26" s="8"/>
      <c r="P26" s="8"/>
      <c r="Q26" s="8"/>
      <c r="R26" s="8"/>
      <c r="S26" s="8"/>
      <c r="T26" s="8"/>
      <c r="U26" s="8"/>
      <c r="V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2:44" ht="9.9499999999999993" customHeight="1">
      <c r="B27" s="8"/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  <c r="T27" s="8"/>
      <c r="U27" s="8"/>
      <c r="V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I27" s="8"/>
      <c r="AJ27" s="8"/>
      <c r="AK27" s="8"/>
      <c r="AL27" s="8"/>
      <c r="AM27" s="8"/>
      <c r="AN27" s="8"/>
      <c r="AO27" s="8"/>
      <c r="AP27" s="8"/>
      <c r="AQ27" s="8"/>
      <c r="AR27" s="8"/>
    </row>
    <row r="28" spans="2:44" ht="9.9499999999999993" customHeight="1">
      <c r="B28" s="8"/>
      <c r="C28" s="8"/>
      <c r="D28" s="8"/>
      <c r="E28" s="8"/>
      <c r="F28" s="8"/>
      <c r="G28" s="8"/>
      <c r="H28" s="8"/>
      <c r="I28" s="8"/>
      <c r="J28" s="8"/>
      <c r="M28" s="8"/>
      <c r="N28" s="8"/>
      <c r="O28" s="8"/>
      <c r="P28" s="8"/>
      <c r="Q28" s="8"/>
      <c r="R28" s="8"/>
      <c r="S28" s="8"/>
      <c r="T28" s="8"/>
      <c r="U28" s="8"/>
      <c r="V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2:44" ht="21.95" customHeight="1">
      <c r="B29" s="8"/>
      <c r="C29" s="8"/>
      <c r="D29" s="8"/>
      <c r="E29" s="8"/>
      <c r="F29" s="8"/>
      <c r="G29" s="8"/>
      <c r="H29" s="8"/>
      <c r="I29" s="8"/>
      <c r="J29" s="8"/>
      <c r="M29" s="8"/>
      <c r="N29" s="8"/>
      <c r="O29" s="8"/>
      <c r="P29" s="8"/>
      <c r="Q29" s="8"/>
      <c r="R29" s="8"/>
      <c r="S29" s="8"/>
      <c r="T29" s="8"/>
      <c r="U29" s="8"/>
      <c r="V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2:44" ht="9.9499999999999993" customHeight="1">
      <c r="B30" s="8"/>
      <c r="C30" s="8"/>
      <c r="D30" s="8"/>
      <c r="E30" s="8"/>
      <c r="F30" s="8"/>
      <c r="G30" s="8"/>
      <c r="H30" s="8"/>
      <c r="I30" s="8"/>
      <c r="J30" s="8"/>
      <c r="M30" s="8"/>
      <c r="N30" s="8"/>
      <c r="O30" s="8"/>
      <c r="P30" s="8"/>
      <c r="Q30" s="8"/>
      <c r="R30" s="8"/>
      <c r="S30" s="8"/>
      <c r="T30" s="8"/>
      <c r="U30" s="8"/>
      <c r="V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2:44" ht="21.95" customHeight="1">
      <c r="B31" s="8"/>
      <c r="C31" s="8"/>
      <c r="D31" s="8"/>
      <c r="E31" s="8"/>
      <c r="F31" s="8"/>
      <c r="G31" s="8"/>
      <c r="H31" s="8"/>
      <c r="I31" s="8"/>
      <c r="J31" s="8"/>
      <c r="M31" s="8"/>
      <c r="N31" s="8"/>
      <c r="O31" s="8"/>
      <c r="P31" s="8"/>
      <c r="Q31" s="8"/>
      <c r="R31" s="8"/>
      <c r="S31" s="8"/>
      <c r="T31" s="8"/>
      <c r="U31" s="8"/>
      <c r="V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2:44" ht="9.9499999999999993" customHeight="1">
      <c r="B32" s="8"/>
      <c r="C32" s="8"/>
      <c r="D32" s="8"/>
      <c r="E32" s="8"/>
      <c r="F32" s="8"/>
      <c r="G32" s="8"/>
      <c r="H32" s="8"/>
      <c r="I32" s="8"/>
      <c r="J32" s="8"/>
      <c r="M32" s="8"/>
      <c r="N32" s="8"/>
      <c r="O32" s="8"/>
      <c r="P32" s="8"/>
      <c r="Q32" s="8"/>
      <c r="R32" s="8"/>
      <c r="S32" s="8"/>
      <c r="T32" s="8"/>
      <c r="U32" s="8"/>
      <c r="V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2:44" ht="9.9499999999999993" customHeight="1">
      <c r="M33" s="8"/>
      <c r="N33" s="8"/>
      <c r="O33" s="8"/>
      <c r="P33" s="8"/>
      <c r="Q33" s="8"/>
      <c r="R33" s="8"/>
      <c r="S33" s="8"/>
      <c r="T33" s="8"/>
      <c r="U33" s="8"/>
      <c r="V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I33" s="8"/>
      <c r="AJ33" s="8"/>
      <c r="AK33" s="8"/>
      <c r="AL33" s="8"/>
      <c r="AM33" s="8"/>
      <c r="AN33" s="8"/>
      <c r="AO33" s="8"/>
      <c r="AP33" s="8"/>
      <c r="AQ33" s="8"/>
      <c r="AR33" s="8"/>
    </row>
    <row r="34" spans="2:44" ht="21.95" customHeight="1">
      <c r="B34" s="8"/>
      <c r="C34" s="8"/>
      <c r="D34" s="8"/>
      <c r="E34" s="8"/>
      <c r="F34" s="8"/>
      <c r="G34" s="8"/>
      <c r="H34" s="8"/>
      <c r="I34" s="8"/>
      <c r="J34" s="8"/>
      <c r="M34" s="8"/>
      <c r="N34" s="8"/>
      <c r="O34" s="8"/>
      <c r="P34" s="8"/>
      <c r="Q34" s="8"/>
      <c r="R34" s="8"/>
      <c r="S34" s="8"/>
      <c r="T34" s="8"/>
      <c r="U34" s="8"/>
      <c r="V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2:44" ht="9.9499999999999993" customHeight="1">
      <c r="B35" s="8"/>
      <c r="C35" s="8"/>
      <c r="D35" s="8"/>
      <c r="E35" s="8"/>
      <c r="F35" s="8"/>
      <c r="G35" s="8"/>
      <c r="H35" s="8"/>
      <c r="I35" s="8"/>
      <c r="J35" s="8"/>
      <c r="M35" s="8"/>
      <c r="N35" s="8"/>
      <c r="O35" s="8"/>
      <c r="P35" s="8"/>
      <c r="Q35" s="8"/>
      <c r="R35" s="8"/>
      <c r="S35" s="8"/>
      <c r="T35" s="8"/>
      <c r="U35" s="8"/>
      <c r="V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2:44" ht="21.95" customHeight="1">
      <c r="B36" s="8"/>
      <c r="C36" s="8"/>
      <c r="D36" s="8"/>
      <c r="E36" s="8"/>
      <c r="F36" s="8"/>
      <c r="G36" s="8"/>
      <c r="H36" s="8"/>
      <c r="I36" s="8"/>
      <c r="J36" s="8"/>
      <c r="M36" s="8"/>
      <c r="N36" s="8"/>
      <c r="O36" s="8"/>
      <c r="P36" s="8"/>
      <c r="Q36" s="8"/>
      <c r="R36" s="8"/>
      <c r="S36" s="8"/>
      <c r="T36" s="8"/>
      <c r="U36" s="8"/>
      <c r="V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I36" s="8"/>
      <c r="AJ36" s="8"/>
      <c r="AK36" s="8"/>
      <c r="AL36" s="8"/>
      <c r="AM36" s="8"/>
      <c r="AN36" s="8"/>
      <c r="AO36" s="8"/>
      <c r="AP36" s="8"/>
      <c r="AQ36" s="8"/>
      <c r="AR36" s="8"/>
    </row>
    <row r="37" spans="2:44" ht="9.9499999999999993" customHeight="1">
      <c r="B37" s="8"/>
      <c r="C37" s="8"/>
      <c r="D37" s="8"/>
      <c r="E37" s="8"/>
      <c r="F37" s="8"/>
      <c r="G37" s="8"/>
      <c r="H37" s="8"/>
      <c r="I37" s="8"/>
      <c r="J37" s="8"/>
      <c r="M37" s="8"/>
      <c r="N37" s="8"/>
      <c r="O37" s="8"/>
      <c r="P37" s="8"/>
      <c r="Q37" s="8"/>
      <c r="R37" s="8"/>
      <c r="S37" s="8"/>
      <c r="T37" s="8"/>
      <c r="U37" s="8"/>
      <c r="V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I37" s="8"/>
      <c r="AJ37" s="8"/>
      <c r="AK37" s="8"/>
      <c r="AL37" s="8"/>
      <c r="AM37" s="8"/>
      <c r="AN37" s="8"/>
      <c r="AO37" s="8"/>
      <c r="AP37" s="8"/>
      <c r="AQ37" s="8"/>
      <c r="AR37" s="8"/>
    </row>
    <row r="38" spans="2:44" ht="9.9499999999999993" customHeight="1">
      <c r="B38" s="8"/>
      <c r="C38" s="8"/>
      <c r="D38" s="8"/>
      <c r="E38" s="8"/>
      <c r="F38" s="8"/>
      <c r="G38" s="8"/>
      <c r="H38" s="8"/>
      <c r="I38" s="8"/>
      <c r="J38" s="8"/>
      <c r="M38" s="8"/>
      <c r="N38" s="8"/>
      <c r="O38" s="8"/>
      <c r="P38" s="8"/>
      <c r="Q38" s="8"/>
      <c r="R38" s="8"/>
      <c r="S38" s="8"/>
      <c r="T38" s="8"/>
      <c r="U38" s="8"/>
      <c r="V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I38" s="8"/>
      <c r="AJ38" s="8"/>
      <c r="AK38" s="8"/>
      <c r="AL38" s="8"/>
      <c r="AM38" s="8"/>
      <c r="AN38" s="8"/>
      <c r="AO38" s="8"/>
      <c r="AP38" s="8"/>
      <c r="AQ38" s="8"/>
      <c r="AR38" s="8"/>
    </row>
    <row r="39" spans="2:44" ht="21.95" customHeight="1">
      <c r="B39" s="8"/>
      <c r="C39" s="8"/>
      <c r="D39" s="8"/>
      <c r="E39" s="8"/>
      <c r="F39" s="8"/>
      <c r="G39" s="8"/>
      <c r="H39" s="8"/>
      <c r="I39" s="8"/>
      <c r="J39" s="8"/>
      <c r="M39" s="8"/>
      <c r="N39" s="8"/>
      <c r="O39" s="8"/>
      <c r="P39" s="8"/>
      <c r="Q39" s="8"/>
      <c r="R39" s="8"/>
      <c r="S39" s="8"/>
      <c r="T39" s="8"/>
      <c r="U39" s="8"/>
      <c r="V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I39" s="8"/>
      <c r="AJ39" s="8"/>
      <c r="AK39" s="8"/>
      <c r="AL39" s="8"/>
      <c r="AM39" s="8"/>
      <c r="AN39" s="8"/>
      <c r="AO39" s="8"/>
      <c r="AP39" s="8"/>
      <c r="AQ39" s="8"/>
      <c r="AR39" s="8"/>
    </row>
    <row r="40" spans="2:44" ht="9.9499999999999993" customHeight="1">
      <c r="B40" s="8"/>
      <c r="C40" s="8"/>
      <c r="D40" s="8"/>
      <c r="E40" s="8"/>
      <c r="F40" s="8"/>
      <c r="G40" s="8"/>
      <c r="H40" s="8"/>
      <c r="I40" s="8"/>
      <c r="J40" s="8"/>
      <c r="M40" s="8"/>
      <c r="N40" s="8"/>
      <c r="O40" s="8"/>
      <c r="P40" s="8"/>
      <c r="Q40" s="8"/>
      <c r="R40" s="8"/>
      <c r="S40" s="8"/>
      <c r="T40" s="8"/>
      <c r="U40" s="8"/>
      <c r="V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I40" s="8"/>
      <c r="AJ40" s="8"/>
      <c r="AK40" s="8"/>
      <c r="AL40" s="8"/>
      <c r="AM40" s="8"/>
      <c r="AN40" s="8"/>
      <c r="AO40" s="8"/>
      <c r="AP40" s="8"/>
      <c r="AQ40" s="8"/>
      <c r="AR40" s="8"/>
    </row>
    <row r="41" spans="2:44" ht="21.95" customHeight="1">
      <c r="B41" s="8"/>
      <c r="C41" s="8"/>
      <c r="D41" s="8"/>
      <c r="E41" s="8"/>
      <c r="F41" s="8"/>
      <c r="G41" s="8"/>
      <c r="H41" s="8"/>
      <c r="I41" s="8"/>
      <c r="J41" s="8"/>
      <c r="M41" s="8"/>
      <c r="N41" s="8"/>
      <c r="O41" s="8"/>
      <c r="P41" s="8"/>
      <c r="Q41" s="8"/>
      <c r="R41" s="8"/>
      <c r="S41" s="8"/>
      <c r="T41" s="8"/>
      <c r="U41" s="8"/>
      <c r="V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I41" s="8"/>
      <c r="AJ41" s="8"/>
      <c r="AK41" s="8"/>
      <c r="AL41" s="8"/>
      <c r="AM41" s="8"/>
      <c r="AN41" s="8"/>
      <c r="AO41" s="8"/>
      <c r="AP41" s="8"/>
      <c r="AQ41" s="8"/>
      <c r="AR41" s="8"/>
    </row>
    <row r="42" spans="2:44" ht="9.9499999999999993" customHeight="1">
      <c r="B42" s="8"/>
      <c r="C42" s="8"/>
      <c r="D42" s="8"/>
      <c r="E42" s="8"/>
      <c r="F42" s="8"/>
      <c r="G42" s="8"/>
      <c r="H42" s="8"/>
      <c r="I42" s="8"/>
      <c r="J42" s="8"/>
      <c r="M42" s="8"/>
      <c r="N42" s="8"/>
      <c r="O42" s="8"/>
      <c r="P42" s="8"/>
      <c r="Q42" s="8"/>
      <c r="R42" s="8"/>
      <c r="S42" s="8"/>
      <c r="T42" s="8"/>
      <c r="U42" s="8"/>
      <c r="V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I42" s="8"/>
      <c r="AJ42" s="8"/>
      <c r="AK42" s="8"/>
      <c r="AL42" s="8"/>
      <c r="AM42" s="8"/>
      <c r="AN42" s="8"/>
      <c r="AO42" s="8"/>
      <c r="AP42" s="8"/>
      <c r="AQ42" s="8"/>
      <c r="AR42" s="8"/>
    </row>
    <row r="44" spans="2:44" ht="18" customHeight="1">
      <c r="B44" s="8"/>
      <c r="C44" s="8"/>
      <c r="D44" s="8"/>
      <c r="E44" s="8"/>
      <c r="F44" s="8"/>
      <c r="G44" s="8"/>
      <c r="H44" s="8"/>
      <c r="I44" s="8"/>
      <c r="J44" s="8"/>
      <c r="M44" s="8"/>
      <c r="N44" s="8"/>
      <c r="O44" s="8"/>
      <c r="P44" s="8"/>
      <c r="Q44" s="8"/>
      <c r="R44" s="8"/>
      <c r="S44" s="8"/>
      <c r="T44" s="8"/>
      <c r="U44" s="8"/>
      <c r="V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8"/>
      <c r="AJ44" s="8"/>
      <c r="AK44" s="8"/>
      <c r="AL44" s="8"/>
      <c r="AM44" s="8"/>
      <c r="AN44" s="8"/>
      <c r="AO44" s="8"/>
      <c r="AP44" s="8"/>
      <c r="AQ44" s="8"/>
      <c r="AR44" s="8"/>
    </row>
    <row r="45" spans="2:44" ht="18" customHeight="1">
      <c r="B45" s="8"/>
      <c r="C45" s="8"/>
      <c r="D45" s="8"/>
      <c r="E45" s="8"/>
      <c r="F45" s="8"/>
      <c r="G45" s="8"/>
      <c r="H45" s="8"/>
      <c r="I45" s="8"/>
      <c r="J45" s="8"/>
      <c r="M45" s="8"/>
      <c r="N45" s="8"/>
      <c r="O45" s="8"/>
      <c r="P45" s="8"/>
      <c r="Q45" s="8"/>
      <c r="R45" s="8"/>
      <c r="S45" s="8"/>
      <c r="T45" s="8"/>
      <c r="U45" s="8"/>
      <c r="V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8"/>
      <c r="AJ45" s="8"/>
      <c r="AK45" s="8"/>
      <c r="AL45" s="8"/>
      <c r="AM45" s="8"/>
      <c r="AN45" s="8"/>
      <c r="AO45" s="8"/>
      <c r="AP45" s="8"/>
      <c r="AQ45" s="8"/>
      <c r="AR45" s="8"/>
    </row>
    <row r="46" spans="2:44" ht="18" customHeight="1">
      <c r="B46" s="8"/>
      <c r="C46" s="8"/>
      <c r="D46" s="8"/>
      <c r="E46" s="8"/>
      <c r="F46" s="8"/>
      <c r="G46" s="8"/>
      <c r="H46" s="8"/>
      <c r="I46" s="8"/>
      <c r="J46" s="8"/>
      <c r="M46" s="8"/>
      <c r="N46" s="8"/>
      <c r="O46" s="8"/>
      <c r="P46" s="8"/>
      <c r="Q46" s="8"/>
      <c r="R46" s="8"/>
      <c r="S46" s="8"/>
      <c r="T46" s="8"/>
      <c r="U46" s="8"/>
      <c r="V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8"/>
      <c r="AJ46" s="8"/>
      <c r="AK46" s="8"/>
      <c r="AL46" s="8"/>
      <c r="AM46" s="8"/>
      <c r="AN46" s="8"/>
      <c r="AO46" s="8"/>
      <c r="AP46" s="8"/>
      <c r="AQ46" s="8"/>
      <c r="AR46" s="8"/>
    </row>
    <row r="47" spans="2:44" ht="18" customHeight="1">
      <c r="B47" s="8"/>
      <c r="C47" s="8"/>
      <c r="D47" s="8"/>
      <c r="E47" s="8"/>
      <c r="F47" s="8"/>
      <c r="G47" s="8"/>
      <c r="H47" s="8"/>
      <c r="I47" s="8"/>
      <c r="J47" s="8"/>
      <c r="M47" s="8"/>
      <c r="N47" s="8"/>
      <c r="O47" s="8"/>
      <c r="P47" s="8"/>
      <c r="Q47" s="8"/>
      <c r="R47" s="8"/>
      <c r="S47" s="8"/>
      <c r="T47" s="8"/>
      <c r="U47" s="8"/>
      <c r="V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8"/>
      <c r="AJ47" s="8"/>
      <c r="AK47" s="8"/>
      <c r="AL47" s="8"/>
      <c r="AM47" s="8"/>
      <c r="AN47" s="8"/>
      <c r="AO47" s="8"/>
      <c r="AP47" s="8"/>
      <c r="AQ47" s="8"/>
      <c r="AR47" s="8"/>
    </row>
    <row r="48" spans="2:44" ht="18" customHeight="1">
      <c r="B48" s="8"/>
      <c r="C48" s="8"/>
      <c r="D48" s="8"/>
      <c r="E48" s="8"/>
      <c r="F48" s="8"/>
      <c r="G48" s="8"/>
      <c r="H48" s="8"/>
      <c r="I48" s="8"/>
      <c r="J48" s="8"/>
      <c r="M48" s="8"/>
      <c r="N48" s="8"/>
      <c r="O48" s="8"/>
      <c r="P48" s="8"/>
      <c r="Q48" s="8"/>
      <c r="R48" s="8"/>
      <c r="S48" s="8"/>
      <c r="T48" s="8"/>
      <c r="U48" s="8"/>
      <c r="V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8"/>
      <c r="AJ48" s="8"/>
      <c r="AK48" s="8"/>
      <c r="AL48" s="8"/>
      <c r="AM48" s="8"/>
      <c r="AN48" s="8"/>
      <c r="AO48" s="8"/>
      <c r="AP48" s="8"/>
      <c r="AQ48" s="8"/>
      <c r="AR48" s="8"/>
    </row>
    <row r="49" s="8" customFormat="1" ht="18" customHeight="1"/>
    <row r="50" s="8" customFormat="1" ht="18" customHeight="1"/>
    <row r="51" s="8" customFormat="1" ht="18" customHeight="1"/>
    <row r="52" s="8" customFormat="1" ht="18" customHeight="1"/>
  </sheetData>
  <mergeCells count="24">
    <mergeCell ref="B4:B7"/>
    <mergeCell ref="B9:B12"/>
    <mergeCell ref="B14:B17"/>
    <mergeCell ref="B19:B22"/>
    <mergeCell ref="M4:M7"/>
    <mergeCell ref="M9:M12"/>
    <mergeCell ref="M14:M17"/>
    <mergeCell ref="M19:M22"/>
    <mergeCell ref="D4:F4"/>
    <mergeCell ref="H4:J4"/>
    <mergeCell ref="D9:F9"/>
    <mergeCell ref="H9:J9"/>
    <mergeCell ref="H14:J14"/>
    <mergeCell ref="H19:J19"/>
    <mergeCell ref="D14:F14"/>
    <mergeCell ref="D19:F19"/>
    <mergeCell ref="O4:Q4"/>
    <mergeCell ref="O9:Q9"/>
    <mergeCell ref="O14:Q14"/>
    <mergeCell ref="O19:Q19"/>
    <mergeCell ref="S19:U19"/>
    <mergeCell ref="S14:U14"/>
    <mergeCell ref="S9:U9"/>
    <mergeCell ref="S4:U4"/>
  </mergeCells>
  <hyperlinks>
    <hyperlink ref="B3" r:id="rId1" xr:uid="{4B3D1FBB-B8E0-4960-801C-7E1488387D0B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0" orientation="landscape" r:id="rId2"/>
  <headerFooter>
    <oddFooter>&amp;LTemplates by Spreadsheet123.com&amp;R© 2014 Spreadsheet123 LTD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38"/>
  <sheetViews>
    <sheetView showGridLines="0" workbookViewId="0">
      <selection activeCell="B2" sqref="B2"/>
    </sheetView>
  </sheetViews>
  <sheetFormatPr defaultRowHeight="15"/>
  <cols>
    <col min="1" max="1" width="1.7109375" customWidth="1"/>
    <col min="2" max="2" width="21" customWidth="1"/>
    <col min="4" max="4" width="1.7109375" customWidth="1"/>
    <col min="5" max="5" width="9.140625" style="8"/>
    <col min="6" max="6" width="1.7109375" style="8" customWidth="1"/>
    <col min="7" max="7" width="24.7109375" style="8" customWidth="1"/>
    <col min="8" max="8" width="1.7109375" style="8" customWidth="1"/>
    <col min="9" max="9" width="3.7109375" style="9" customWidth="1"/>
    <col min="10" max="10" width="1.7109375" style="9" customWidth="1"/>
    <col min="11" max="11" width="3.7109375" style="9" customWidth="1"/>
    <col min="12" max="12" width="1.7109375" style="8" customWidth="1"/>
    <col min="13" max="13" width="24.7109375" style="8" customWidth="1"/>
    <col min="14" max="14" width="1.7109375" style="8" customWidth="1"/>
    <col min="16" max="16" width="9.140625" customWidth="1"/>
    <col min="17" max="17" width="21" customWidth="1"/>
  </cols>
  <sheetData>
    <row r="1" spans="1:47" s="8" customFormat="1" ht="72" customHeight="1">
      <c r="A1" s="63" t="s">
        <v>82</v>
      </c>
      <c r="B1" s="1"/>
      <c r="C1" s="1"/>
      <c r="D1" s="42"/>
      <c r="E1" s="24"/>
      <c r="F1" s="29"/>
      <c r="G1" s="40"/>
      <c r="H1" s="40"/>
      <c r="I1" s="9"/>
      <c r="J1" s="9"/>
      <c r="K1" s="9"/>
      <c r="L1" s="9"/>
      <c r="M1" s="41"/>
      <c r="P1" s="1"/>
      <c r="Q1" s="1"/>
      <c r="R1" s="1"/>
      <c r="S1" s="1"/>
      <c r="T1" s="1"/>
      <c r="U1" s="1"/>
      <c r="V1" s="1"/>
      <c r="W1" s="1"/>
      <c r="X1" s="1"/>
      <c r="Y1" s="1"/>
      <c r="AA1" s="1"/>
      <c r="AB1" s="1"/>
      <c r="AC1" s="1"/>
      <c r="AD1" s="1"/>
      <c r="AE1" s="1"/>
      <c r="AF1" s="1"/>
      <c r="AG1" s="1"/>
      <c r="AH1" s="1"/>
      <c r="AI1" s="1"/>
      <c r="AJ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>
      <c r="B2" s="91" t="s">
        <v>160</v>
      </c>
      <c r="Q2" s="60" t="str">
        <f ca="1">'©'!$I$3</f>
        <v>© 2022 Spreadsheet123 LTD</v>
      </c>
    </row>
    <row r="4" spans="1:47">
      <c r="E4" s="99" t="s">
        <v>17</v>
      </c>
      <c r="F4" s="36"/>
      <c r="G4" s="100" t="s">
        <v>49</v>
      </c>
      <c r="H4" s="100"/>
      <c r="I4" s="100"/>
      <c r="J4" s="37"/>
      <c r="K4" s="101" t="s">
        <v>50</v>
      </c>
      <c r="L4" s="101"/>
      <c r="M4" s="101"/>
      <c r="N4" s="36"/>
    </row>
    <row r="5" spans="1:47">
      <c r="E5" s="99"/>
      <c r="F5" s="36"/>
      <c r="G5" s="100"/>
      <c r="H5" s="100"/>
      <c r="I5" s="100"/>
      <c r="J5" s="37"/>
      <c r="K5" s="101"/>
      <c r="L5" s="101"/>
      <c r="M5" s="101"/>
      <c r="N5" s="36"/>
    </row>
    <row r="6" spans="1:47">
      <c r="E6" s="99"/>
      <c r="F6" s="33"/>
      <c r="G6" s="33"/>
      <c r="H6" s="33"/>
      <c r="I6" s="32"/>
      <c r="J6" s="32"/>
      <c r="K6" s="32"/>
      <c r="L6" s="33"/>
      <c r="M6" s="33"/>
      <c r="N6" s="33"/>
    </row>
    <row r="7" spans="1:47" ht="21.95" customHeight="1">
      <c r="E7" s="99"/>
      <c r="F7" s="33"/>
      <c r="G7" s="73" t="str">
        <f>IF(OR(ISBLANK('Last 16'!F6),ISBLANK('Last 16'!H6)),"",IF('Last 16'!F6&gt;'Last 16'!H6,'Last 16'!D6,'Last 16'!J6))</f>
        <v/>
      </c>
      <c r="H7" s="33"/>
      <c r="I7" s="74"/>
      <c r="J7" s="32"/>
      <c r="K7" s="74"/>
      <c r="L7" s="33"/>
      <c r="M7" s="75" t="str">
        <f>IF(OR(ISBLANK('Last 16'!F11),ISBLANK('Last 16'!H11)),"",IF('Last 16'!F11&gt;'Last 16'!H11,'Last 16'!D11,'Last 16'!J11))</f>
        <v/>
      </c>
      <c r="N7" s="33"/>
    </row>
    <row r="8" spans="1:47">
      <c r="E8" s="99"/>
      <c r="F8" s="33"/>
      <c r="G8" s="33"/>
      <c r="H8" s="33"/>
      <c r="I8" s="32"/>
      <c r="J8" s="32"/>
      <c r="K8" s="32"/>
      <c r="L8" s="33"/>
      <c r="M8" s="33"/>
      <c r="N8" s="33"/>
    </row>
    <row r="10" spans="1:47">
      <c r="E10" s="99" t="s">
        <v>51</v>
      </c>
      <c r="F10" s="36"/>
      <c r="G10" s="100" t="s">
        <v>52</v>
      </c>
      <c r="H10" s="100"/>
      <c r="I10" s="100"/>
      <c r="J10" s="37"/>
      <c r="K10" s="101" t="s">
        <v>53</v>
      </c>
      <c r="L10" s="101"/>
      <c r="M10" s="101"/>
      <c r="N10" s="36"/>
    </row>
    <row r="11" spans="1:47">
      <c r="E11" s="99"/>
      <c r="F11" s="36"/>
      <c r="G11" s="100"/>
      <c r="H11" s="100"/>
      <c r="I11" s="100"/>
      <c r="J11" s="37"/>
      <c r="K11" s="101"/>
      <c r="L11" s="101"/>
      <c r="M11" s="101"/>
      <c r="N11" s="36"/>
    </row>
    <row r="12" spans="1:47">
      <c r="E12" s="99"/>
      <c r="F12" s="33"/>
      <c r="G12" s="33"/>
      <c r="H12" s="33"/>
      <c r="I12" s="32"/>
      <c r="J12" s="32"/>
      <c r="K12" s="32"/>
      <c r="L12" s="33"/>
      <c r="M12" s="33"/>
      <c r="N12" s="33"/>
    </row>
    <row r="13" spans="1:47" ht="21.95" customHeight="1">
      <c r="E13" s="99"/>
      <c r="F13" s="33"/>
      <c r="G13" s="73" t="str">
        <f>IF(OR(ISBLANK('Last 16'!F16),ISBLANK('Last 16'!H16)),"",IF('Last 16'!F16&gt;'Last 16'!H16,'Last 16'!D16,'Last 16'!J16))</f>
        <v/>
      </c>
      <c r="H13" s="33"/>
      <c r="I13" s="74"/>
      <c r="J13" s="32"/>
      <c r="K13" s="74"/>
      <c r="L13" s="33"/>
      <c r="M13" s="75" t="str">
        <f>IF(OR(ISBLANK('Last 16'!F21),ISBLANK('Last 16'!H21)),"",IF('Last 16'!F21&gt;'Last 16'!H21,'Last 16'!D21,'Last 16'!J21))</f>
        <v/>
      </c>
      <c r="N13" s="33"/>
    </row>
    <row r="14" spans="1:47">
      <c r="E14" s="99"/>
      <c r="F14" s="33"/>
      <c r="G14" s="33"/>
      <c r="H14" s="33"/>
      <c r="I14" s="32"/>
      <c r="J14" s="32"/>
      <c r="K14" s="32"/>
      <c r="L14" s="33"/>
      <c r="M14" s="33"/>
      <c r="N14" s="33"/>
    </row>
    <row r="16" spans="1:47">
      <c r="E16" s="99" t="s">
        <v>54</v>
      </c>
      <c r="F16" s="36"/>
      <c r="G16" s="100" t="s">
        <v>56</v>
      </c>
      <c r="H16" s="100"/>
      <c r="I16" s="100"/>
      <c r="J16" s="37"/>
      <c r="K16" s="101" t="s">
        <v>55</v>
      </c>
      <c r="L16" s="101"/>
      <c r="M16" s="101"/>
      <c r="N16" s="36"/>
    </row>
    <row r="17" spans="5:14">
      <c r="E17" s="99"/>
      <c r="F17" s="36"/>
      <c r="G17" s="100"/>
      <c r="H17" s="100"/>
      <c r="I17" s="100"/>
      <c r="J17" s="37"/>
      <c r="K17" s="101"/>
      <c r="L17" s="101"/>
      <c r="M17" s="101"/>
      <c r="N17" s="36"/>
    </row>
    <row r="18" spans="5:14">
      <c r="E18" s="99"/>
      <c r="F18" s="33"/>
      <c r="G18" s="33"/>
      <c r="H18" s="33"/>
      <c r="I18" s="32"/>
      <c r="J18" s="32"/>
      <c r="K18" s="32"/>
      <c r="L18" s="33"/>
      <c r="M18" s="33"/>
      <c r="N18" s="33"/>
    </row>
    <row r="19" spans="5:14" ht="21.95" customHeight="1">
      <c r="E19" s="99"/>
      <c r="F19" s="33"/>
      <c r="G19" s="73" t="str">
        <f>IF(OR(ISBLANK('Last 16'!Q6),ISBLANK('Last 16'!S6)),"",IF('Last 16'!Q6&gt;'Last 16'!S6,'Last 16'!O6,'Last 16'!U6))</f>
        <v/>
      </c>
      <c r="H19" s="33"/>
      <c r="I19" s="74"/>
      <c r="J19" s="32"/>
      <c r="K19" s="74"/>
      <c r="L19" s="33"/>
      <c r="M19" s="75" t="str">
        <f>IF(OR(ISBLANK('Last 16'!Q11),ISBLANK('Last 16'!S11)),"",IF('Last 16'!Q11&gt;'Last 16'!S11,'Last 16'!O11,'Last 16'!U11))</f>
        <v/>
      </c>
      <c r="N19" s="33"/>
    </row>
    <row r="20" spans="5:14">
      <c r="E20" s="99"/>
      <c r="F20" s="33"/>
      <c r="G20" s="33"/>
      <c r="H20" s="33"/>
      <c r="I20" s="32"/>
      <c r="J20" s="32"/>
      <c r="K20" s="32"/>
      <c r="L20" s="33"/>
      <c r="M20" s="33"/>
      <c r="N20" s="33"/>
    </row>
    <row r="22" spans="5:14">
      <c r="E22" s="99" t="s">
        <v>20</v>
      </c>
      <c r="F22" s="36"/>
      <c r="G22" s="100" t="s">
        <v>57</v>
      </c>
      <c r="H22" s="100"/>
      <c r="I22" s="100"/>
      <c r="J22" s="37"/>
      <c r="K22" s="101" t="s">
        <v>58</v>
      </c>
      <c r="L22" s="101"/>
      <c r="M22" s="101"/>
      <c r="N22" s="36"/>
    </row>
    <row r="23" spans="5:14">
      <c r="E23" s="99"/>
      <c r="F23" s="36"/>
      <c r="G23" s="100"/>
      <c r="H23" s="100"/>
      <c r="I23" s="100"/>
      <c r="J23" s="37"/>
      <c r="K23" s="101"/>
      <c r="L23" s="101"/>
      <c r="M23" s="101"/>
      <c r="N23" s="36"/>
    </row>
    <row r="24" spans="5:14">
      <c r="E24" s="99"/>
      <c r="F24" s="33"/>
      <c r="G24" s="33"/>
      <c r="H24" s="33"/>
      <c r="I24" s="32"/>
      <c r="J24" s="32"/>
      <c r="K24" s="32"/>
      <c r="L24" s="33"/>
      <c r="M24" s="33"/>
      <c r="N24" s="33"/>
    </row>
    <row r="25" spans="5:14" ht="21.95" customHeight="1">
      <c r="E25" s="99"/>
      <c r="F25" s="33"/>
      <c r="G25" s="73" t="str">
        <f>IF(OR(ISBLANK('Last 16'!Q16),ISBLANK('Last 16'!S16)),"",IF('Last 16'!Q16&gt;'Last 16'!S16,'Last 16'!O16,'Last 16'!U16))</f>
        <v/>
      </c>
      <c r="H25" s="33"/>
      <c r="I25" s="74"/>
      <c r="J25" s="32"/>
      <c r="K25" s="74"/>
      <c r="L25" s="33"/>
      <c r="M25" s="75" t="str">
        <f>IF(OR(ISBLANK('Last 16'!Q21),ISBLANK('Last 16'!S21)),"",IF('Last 16'!Q21&gt;'Last 16'!S21,'Last 16'!O21,'Last 16'!U21))</f>
        <v/>
      </c>
      <c r="N25" s="33"/>
    </row>
    <row r="26" spans="5:14">
      <c r="E26" s="99"/>
      <c r="F26" s="33"/>
      <c r="G26" s="33"/>
      <c r="H26" s="33"/>
      <c r="I26" s="32"/>
      <c r="J26" s="32"/>
      <c r="K26" s="32"/>
      <c r="L26" s="33"/>
      <c r="M26" s="33"/>
      <c r="N26" s="33"/>
    </row>
    <row r="30" spans="5:14">
      <c r="I30" s="8"/>
      <c r="J30" s="8"/>
      <c r="K30" s="8"/>
    </row>
    <row r="31" spans="5:14">
      <c r="I31" s="8"/>
      <c r="J31" s="8"/>
      <c r="K31" s="8"/>
    </row>
    <row r="32" spans="5:14">
      <c r="I32" s="8"/>
      <c r="J32" s="8"/>
      <c r="K32" s="8"/>
    </row>
    <row r="33" spans="9:11">
      <c r="I33" s="8"/>
      <c r="J33" s="8"/>
      <c r="K33" s="8"/>
    </row>
    <row r="34" spans="9:11">
      <c r="I34" s="8"/>
      <c r="J34" s="8"/>
      <c r="K34" s="8"/>
    </row>
    <row r="35" spans="9:11">
      <c r="I35" s="8"/>
      <c r="J35" s="8"/>
      <c r="K35" s="8"/>
    </row>
    <row r="36" spans="9:11">
      <c r="I36" s="8"/>
      <c r="J36" s="8"/>
      <c r="K36" s="8"/>
    </row>
    <row r="37" spans="9:11">
      <c r="I37" s="8"/>
      <c r="J37" s="8"/>
      <c r="K37" s="8"/>
    </row>
    <row r="38" spans="9:11">
      <c r="I38" s="8"/>
      <c r="J38" s="8"/>
      <c r="K38" s="8"/>
    </row>
  </sheetData>
  <mergeCells count="12">
    <mergeCell ref="E4:E8"/>
    <mergeCell ref="G4:I5"/>
    <mergeCell ref="K4:M5"/>
    <mergeCell ref="E22:E26"/>
    <mergeCell ref="G22:I23"/>
    <mergeCell ref="K22:M23"/>
    <mergeCell ref="E10:E14"/>
    <mergeCell ref="G10:I11"/>
    <mergeCell ref="K10:M11"/>
    <mergeCell ref="E16:E20"/>
    <mergeCell ref="G16:I17"/>
    <mergeCell ref="K16:M17"/>
  </mergeCells>
  <hyperlinks>
    <hyperlink ref="B2" r:id="rId1" xr:uid="{C18DCE3C-6F0D-449F-9AA5-05077896F44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5" orientation="landscape" r:id="rId2"/>
  <headerFooter>
    <oddFooter>&amp;LTemplates by Spreadsheet123.com&amp;R© 2014 Spreadsheet123 LTD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4"/>
  <sheetViews>
    <sheetView showGridLines="0" workbookViewId="0">
      <selection activeCell="B2" sqref="B2"/>
    </sheetView>
  </sheetViews>
  <sheetFormatPr defaultRowHeight="15"/>
  <cols>
    <col min="1" max="1" width="1.7109375" customWidth="1"/>
    <col min="2" max="2" width="24.5703125" customWidth="1"/>
    <col min="3" max="3" width="9.140625" style="8"/>
    <col min="4" max="4" width="1.7109375" style="8" customWidth="1"/>
    <col min="5" max="5" width="24.7109375" style="8" customWidth="1"/>
    <col min="6" max="6" width="1.7109375" style="8" customWidth="1"/>
    <col min="7" max="7" width="3.7109375" style="8" customWidth="1"/>
    <col min="8" max="8" width="1.7109375" style="8" customWidth="1"/>
    <col min="9" max="9" width="3.7109375" style="8" customWidth="1"/>
    <col min="10" max="10" width="1.7109375" style="8" customWidth="1"/>
    <col min="11" max="11" width="24.7109375" style="8" customWidth="1"/>
    <col min="12" max="12" width="1.7109375" style="8" customWidth="1"/>
    <col min="13" max="13" width="24.5703125" customWidth="1"/>
  </cols>
  <sheetData>
    <row r="1" spans="1:48" s="8" customFormat="1" ht="72" customHeight="1">
      <c r="A1" s="62" t="s">
        <v>69</v>
      </c>
      <c r="B1" s="61"/>
      <c r="C1" s="1"/>
      <c r="D1" s="1"/>
      <c r="E1" s="42"/>
      <c r="F1" s="24"/>
      <c r="G1" s="29"/>
      <c r="H1" s="40"/>
      <c r="I1" s="40"/>
      <c r="J1" s="9"/>
      <c r="K1" s="9"/>
      <c r="L1" s="9"/>
      <c r="M1" s="9"/>
      <c r="N1" s="4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1"/>
      <c r="AD1" s="1"/>
      <c r="AE1" s="1"/>
      <c r="AF1" s="1"/>
      <c r="AG1" s="1"/>
      <c r="AH1" s="1"/>
      <c r="AI1" s="1"/>
      <c r="AJ1" s="1"/>
      <c r="AK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>
      <c r="B2" s="91" t="s">
        <v>160</v>
      </c>
      <c r="M2" s="60" t="str">
        <f ca="1">'©'!$I$3</f>
        <v>© 2022 Spreadsheet123 LTD</v>
      </c>
    </row>
    <row r="4" spans="1:48">
      <c r="C4" s="102">
        <v>1</v>
      </c>
      <c r="D4" s="38"/>
      <c r="E4" s="103" t="s">
        <v>59</v>
      </c>
      <c r="F4" s="103"/>
      <c r="G4" s="103"/>
      <c r="H4" s="28"/>
      <c r="I4" s="104" t="s">
        <v>60</v>
      </c>
      <c r="J4" s="104"/>
      <c r="K4" s="104"/>
      <c r="L4" s="38"/>
    </row>
    <row r="5" spans="1:48">
      <c r="C5" s="102"/>
      <c r="D5" s="38"/>
      <c r="E5" s="103"/>
      <c r="F5" s="103"/>
      <c r="G5" s="103"/>
      <c r="H5" s="28"/>
      <c r="I5" s="104"/>
      <c r="J5" s="104"/>
      <c r="K5" s="104"/>
      <c r="L5" s="38"/>
    </row>
    <row r="6" spans="1:48">
      <c r="C6" s="102"/>
      <c r="D6" s="34"/>
      <c r="E6" s="34"/>
      <c r="F6" s="34"/>
      <c r="G6" s="26"/>
      <c r="H6" s="26"/>
      <c r="I6" s="26"/>
      <c r="J6" s="34"/>
      <c r="K6" s="34"/>
      <c r="L6" s="34"/>
    </row>
    <row r="7" spans="1:48" ht="21.95" customHeight="1">
      <c r="C7" s="102"/>
      <c r="D7" s="34"/>
      <c r="E7" s="70" t="str">
        <f>IF(OR(ISBLANK('Quarter-Finals'!I7),ISBLANK('Quarter-Finals'!K7)),"",IF('Quarter-Finals'!I7&gt;'Quarter-Finals'!K7,'Quarter-Finals'!G7,'Quarter-Finals'!M7))</f>
        <v/>
      </c>
      <c r="F7" s="34"/>
      <c r="G7" s="71"/>
      <c r="H7" s="26"/>
      <c r="I7" s="71"/>
      <c r="J7" s="34"/>
      <c r="K7" s="72" t="str">
        <f>IF(OR(ISBLANK('Quarter-Finals'!I13),ISBLANK('Quarter-Finals'!K13)),"",IF('Quarter-Finals'!I13&gt;'Quarter-Finals'!K13,'Quarter-Finals'!G13,'Quarter-Finals'!M13))</f>
        <v/>
      </c>
      <c r="L7" s="34"/>
    </row>
    <row r="8" spans="1:48">
      <c r="C8" s="102"/>
      <c r="D8" s="34"/>
      <c r="E8" s="34"/>
      <c r="F8" s="34"/>
      <c r="G8" s="26"/>
      <c r="H8" s="26"/>
      <c r="I8" s="26"/>
      <c r="J8" s="34"/>
      <c r="K8" s="34"/>
      <c r="L8" s="34"/>
    </row>
    <row r="10" spans="1:48">
      <c r="C10" s="102">
        <v>11</v>
      </c>
      <c r="D10" s="38"/>
      <c r="E10" s="103" t="s">
        <v>61</v>
      </c>
      <c r="F10" s="103"/>
      <c r="G10" s="103"/>
      <c r="H10" s="28"/>
      <c r="I10" s="104" t="s">
        <v>62</v>
      </c>
      <c r="J10" s="104"/>
      <c r="K10" s="104"/>
      <c r="L10" s="38"/>
    </row>
    <row r="11" spans="1:48">
      <c r="C11" s="102"/>
      <c r="D11" s="38"/>
      <c r="E11" s="103"/>
      <c r="F11" s="103"/>
      <c r="G11" s="103"/>
      <c r="H11" s="28"/>
      <c r="I11" s="104"/>
      <c r="J11" s="104"/>
      <c r="K11" s="104"/>
      <c r="L11" s="38"/>
    </row>
    <row r="12" spans="1:48">
      <c r="C12" s="102"/>
      <c r="D12" s="34"/>
      <c r="E12" s="34"/>
      <c r="F12" s="34"/>
      <c r="G12" s="26"/>
      <c r="H12" s="26"/>
      <c r="I12" s="26"/>
      <c r="J12" s="34"/>
      <c r="K12" s="34"/>
      <c r="L12" s="34"/>
    </row>
    <row r="13" spans="1:48" ht="21.95" customHeight="1">
      <c r="C13" s="102"/>
      <c r="D13" s="34"/>
      <c r="E13" s="70" t="str">
        <f>IF(OR(ISBLANK('Quarter-Finals'!I19),ISBLANK('Quarter-Finals'!K19)),"",IF('Quarter-Finals'!I19&gt;'Quarter-Finals'!K19,'Quarter-Finals'!G19,'Quarter-Finals'!M19))</f>
        <v/>
      </c>
      <c r="F13" s="34"/>
      <c r="G13" s="71"/>
      <c r="H13" s="26"/>
      <c r="I13" s="71"/>
      <c r="J13" s="34"/>
      <c r="K13" s="72" t="str">
        <f>IF(OR(ISBLANK('Quarter-Finals'!I25),ISBLANK('Quarter-Finals'!K25)),"",IF('Quarter-Finals'!I25&gt;'Quarter-Finals'!K25,'Quarter-Finals'!G25,'Quarter-Finals'!M25))</f>
        <v/>
      </c>
      <c r="L13" s="34"/>
    </row>
    <row r="14" spans="1:48">
      <c r="C14" s="102"/>
      <c r="D14" s="34"/>
      <c r="E14" s="34"/>
      <c r="F14" s="34"/>
      <c r="G14" s="26"/>
      <c r="H14" s="26"/>
      <c r="I14" s="26"/>
      <c r="J14" s="34"/>
      <c r="K14" s="34"/>
      <c r="L14" s="34"/>
    </row>
  </sheetData>
  <mergeCells count="6">
    <mergeCell ref="C4:C8"/>
    <mergeCell ref="E4:G5"/>
    <mergeCell ref="I4:K5"/>
    <mergeCell ref="C10:C14"/>
    <mergeCell ref="E10:G11"/>
    <mergeCell ref="I10:K11"/>
  </mergeCells>
  <hyperlinks>
    <hyperlink ref="B2" r:id="rId1" xr:uid="{ADF423A9-92C8-46F5-A42C-F977029455F2}"/>
  </hyperlinks>
  <printOptions horizontalCentered="1"/>
  <pageMargins left="0.19685039370078741" right="0.19685039370078741" top="0.98425196850393704" bottom="0.19685039370078741" header="0.31496062992125984" footer="0.31496062992125984"/>
  <pageSetup paperSize="9" scale="110" orientation="landscape" r:id="rId2"/>
  <headerFooter>
    <oddFooter>&amp;LTemplates by Spreadsheet123.com&amp;R© 2014 Spreadsheet123 LTD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6"/>
  <sheetViews>
    <sheetView showGridLines="0" workbookViewId="0">
      <selection activeCell="B2" sqref="B2"/>
    </sheetView>
  </sheetViews>
  <sheetFormatPr defaultRowHeight="15"/>
  <cols>
    <col min="1" max="1" width="1.7109375" customWidth="1"/>
    <col min="2" max="2" width="23" customWidth="1"/>
    <col min="3" max="3" width="9.140625" style="8"/>
    <col min="4" max="4" width="1.7109375" style="8" customWidth="1"/>
    <col min="5" max="5" width="24.7109375" style="8" customWidth="1"/>
    <col min="6" max="6" width="1.7109375" style="8" customWidth="1"/>
    <col min="7" max="7" width="3.7109375" style="8" customWidth="1"/>
    <col min="8" max="8" width="1.7109375" style="8" customWidth="1"/>
    <col min="9" max="9" width="3.7109375" style="8" customWidth="1"/>
    <col min="10" max="10" width="1.7109375" style="8" customWidth="1"/>
    <col min="11" max="11" width="24.7109375" style="8" customWidth="1"/>
    <col min="12" max="12" width="1.7109375" style="8" customWidth="1"/>
    <col min="13" max="13" width="29.42578125" customWidth="1"/>
  </cols>
  <sheetData>
    <row r="1" spans="1:49" s="8" customFormat="1" ht="72" customHeight="1">
      <c r="A1" s="62" t="s">
        <v>70</v>
      </c>
      <c r="B1" s="42"/>
      <c r="C1" s="42"/>
      <c r="D1" s="1"/>
      <c r="E1" s="1"/>
      <c r="F1" s="42"/>
      <c r="G1" s="24"/>
      <c r="H1" s="29"/>
      <c r="I1" s="40"/>
      <c r="J1" s="40"/>
      <c r="K1" s="9"/>
      <c r="L1" s="9"/>
      <c r="M1" s="9"/>
      <c r="N1" s="9"/>
      <c r="O1" s="41"/>
      <c r="R1" s="1"/>
      <c r="S1" s="1"/>
      <c r="T1" s="1"/>
      <c r="U1" s="1"/>
      <c r="V1" s="1"/>
      <c r="W1" s="1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>
      <c r="B2" s="91" t="s">
        <v>160</v>
      </c>
      <c r="M2" s="60" t="str">
        <f ca="1">'©'!$I$3</f>
        <v>© 2022 Spreadsheet123 LTD</v>
      </c>
    </row>
    <row r="5" spans="1:49">
      <c r="C5" s="105" t="s">
        <v>63</v>
      </c>
      <c r="D5" s="38"/>
      <c r="E5" s="103" t="s">
        <v>64</v>
      </c>
      <c r="F5" s="103"/>
      <c r="G5" s="103"/>
      <c r="H5" s="28"/>
      <c r="I5" s="104" t="s">
        <v>65</v>
      </c>
      <c r="J5" s="104"/>
      <c r="K5" s="104"/>
      <c r="L5" s="38"/>
    </row>
    <row r="6" spans="1:49">
      <c r="C6" s="106"/>
      <c r="D6" s="38"/>
      <c r="E6" s="103"/>
      <c r="F6" s="103"/>
      <c r="G6" s="103"/>
      <c r="H6" s="28"/>
      <c r="I6" s="104"/>
      <c r="J6" s="104"/>
      <c r="K6" s="104"/>
      <c r="L6" s="38"/>
    </row>
    <row r="7" spans="1:49">
      <c r="C7" s="106"/>
      <c r="D7" s="34"/>
      <c r="E7" s="34"/>
      <c r="F7" s="34"/>
      <c r="G7" s="26"/>
      <c r="H7" s="26"/>
      <c r="I7" s="26"/>
      <c r="J7" s="34"/>
      <c r="K7" s="34"/>
      <c r="L7" s="34"/>
    </row>
    <row r="8" spans="1:49" ht="21.95" customHeight="1">
      <c r="C8" s="106"/>
      <c r="D8" s="34"/>
      <c r="E8" s="70" t="str">
        <f>IF(OR(ISBLANK('Semi-Finals'!G7),ISBLANK('Semi-Finals'!I7)),"",IF('Semi-Finals'!G7&lt;'Semi-Finals'!I7,'Semi-Finals'!E7,'Semi-Finals'!K7))</f>
        <v/>
      </c>
      <c r="F8" s="34"/>
      <c r="G8" s="71"/>
      <c r="H8" s="26"/>
      <c r="I8" s="71"/>
      <c r="J8" s="34"/>
      <c r="K8" s="72" t="str">
        <f>IF(OR(ISBLANK('Semi-Finals'!G13),ISBLANK('Semi-Finals'!I13)),"",IF('Semi-Finals'!G13&lt;'Semi-Finals'!I13,'Semi-Finals'!E13,'Semi-Finals'!K13))</f>
        <v/>
      </c>
      <c r="L8" s="34"/>
    </row>
    <row r="9" spans="1:49">
      <c r="C9" s="106"/>
      <c r="D9" s="34"/>
      <c r="E9" s="34"/>
      <c r="F9" s="34"/>
      <c r="G9" s="26"/>
      <c r="H9" s="26"/>
      <c r="I9" s="26"/>
      <c r="J9" s="34"/>
      <c r="K9" s="34"/>
      <c r="L9" s="34"/>
    </row>
    <row r="12" spans="1:49">
      <c r="C12" s="107" t="s">
        <v>66</v>
      </c>
      <c r="D12" s="43"/>
      <c r="E12" s="109" t="s">
        <v>49</v>
      </c>
      <c r="F12" s="109"/>
      <c r="G12" s="109"/>
      <c r="H12" s="44"/>
      <c r="I12" s="110" t="s">
        <v>67</v>
      </c>
      <c r="J12" s="110"/>
      <c r="K12" s="110"/>
      <c r="L12" s="43"/>
    </row>
    <row r="13" spans="1:49">
      <c r="C13" s="108"/>
      <c r="D13" s="43"/>
      <c r="E13" s="109"/>
      <c r="F13" s="109"/>
      <c r="G13" s="109"/>
      <c r="H13" s="44"/>
      <c r="I13" s="110"/>
      <c r="J13" s="110"/>
      <c r="K13" s="110"/>
      <c r="L13" s="43"/>
    </row>
    <row r="14" spans="1:49">
      <c r="C14" s="108"/>
      <c r="D14" s="45"/>
      <c r="E14" s="45"/>
      <c r="F14" s="45"/>
      <c r="G14" s="46"/>
      <c r="H14" s="46"/>
      <c r="I14" s="46"/>
      <c r="J14" s="45"/>
      <c r="K14" s="45"/>
      <c r="L14" s="45"/>
    </row>
    <row r="15" spans="1:49" ht="21.95" customHeight="1">
      <c r="C15" s="108"/>
      <c r="D15" s="45"/>
      <c r="E15" s="76" t="str">
        <f>IF(OR(ISBLANK('Semi-Finals'!G7),ISBLANK('Semi-Finals'!I7)),"",IF('Semi-Finals'!G7&gt;'Semi-Finals'!I7,'Semi-Finals'!E7,'Semi-Finals'!K7))</f>
        <v/>
      </c>
      <c r="F15" s="45"/>
      <c r="G15" s="77"/>
      <c r="H15" s="46"/>
      <c r="I15" s="77"/>
      <c r="J15" s="45"/>
      <c r="K15" s="78" t="str">
        <f>IF(OR(ISBLANK('Semi-Finals'!G13),ISBLANK('Semi-Finals'!I13)),"",IF('Semi-Finals'!G13&gt;'Semi-Finals'!I13,'Semi-Finals'!E13,'Semi-Finals'!K13))</f>
        <v/>
      </c>
      <c r="L15" s="45"/>
    </row>
    <row r="16" spans="1:49">
      <c r="C16" s="108"/>
      <c r="D16" s="45"/>
      <c r="E16" s="45"/>
      <c r="F16" s="45"/>
      <c r="G16" s="46"/>
      <c r="H16" s="46"/>
      <c r="I16" s="46"/>
      <c r="J16" s="45"/>
      <c r="K16" s="45"/>
      <c r="L16" s="45"/>
    </row>
  </sheetData>
  <mergeCells count="6">
    <mergeCell ref="C5:C9"/>
    <mergeCell ref="E5:G6"/>
    <mergeCell ref="I5:K6"/>
    <mergeCell ref="C12:C16"/>
    <mergeCell ref="E12:G13"/>
    <mergeCell ref="I12:K13"/>
  </mergeCells>
  <hyperlinks>
    <hyperlink ref="B2" r:id="rId1" xr:uid="{88AE9EE1-6909-4BB0-8610-7AED9E3F5BFD}"/>
  </hyperlinks>
  <printOptions horizontalCentered="1"/>
  <pageMargins left="0.19685039370078741" right="0.19685039370078741" top="0.98425196850393704" bottom="0.19685039370078741" header="0.31496062992125984" footer="0.31496062992125984"/>
  <pageSetup paperSize="9" scale="110" orientation="landscape" r:id="rId2"/>
  <headerFooter>
    <oddFooter>&amp;LTemplates by Spreadsheet123.com  &amp;R© 2014 Spreadsheet123 LTD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0"/>
  <sheetViews>
    <sheetView showGridLines="0" workbookViewId="0">
      <selection activeCell="B76" sqref="B76:B79"/>
    </sheetView>
  </sheetViews>
  <sheetFormatPr defaultRowHeight="15"/>
  <cols>
    <col min="1" max="1" width="1.7109375" customWidth="1"/>
    <col min="2" max="2" width="9.140625" style="81"/>
    <col min="3" max="13" width="6.5703125" style="81" customWidth="1"/>
    <col min="14" max="15" width="9.140625" style="81"/>
    <col min="16" max="16" width="10.85546875" style="81" customWidth="1"/>
    <col min="17" max="17" width="1.7109375" style="81" customWidth="1"/>
    <col min="18" max="18" width="16.42578125" style="81" customWidth="1"/>
    <col min="19" max="19" width="1.7109375" customWidth="1"/>
    <col min="22" max="22" width="10.85546875" customWidth="1"/>
    <col min="23" max="23" width="10.85546875" style="84" customWidth="1"/>
  </cols>
  <sheetData>
    <row r="1" spans="1:23" ht="51.75" customHeight="1">
      <c r="B1" s="86" t="s">
        <v>143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3"/>
      <c r="V1" s="8"/>
      <c r="W1" s="83"/>
    </row>
    <row r="2" spans="1:23">
      <c r="R2" s="85" t="str">
        <f ca="1">'©'!I3</f>
        <v>© 2022 Spreadsheet123 LTD</v>
      </c>
    </row>
    <row r="3" spans="1:23" ht="23.25">
      <c r="A3" s="6"/>
      <c r="B3" s="66" t="s">
        <v>24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6"/>
    </row>
    <row r="5" spans="1:23">
      <c r="B5" s="81" t="s">
        <v>133</v>
      </c>
      <c r="C5" s="81" t="str">
        <f>'Groups A-D'!J5</f>
        <v>Play</v>
      </c>
      <c r="D5" s="81" t="str">
        <f>'Groups A-D'!K5</f>
        <v>Win</v>
      </c>
      <c r="E5" s="81" t="str">
        <f>'Groups A-D'!L5</f>
        <v>Draw</v>
      </c>
      <c r="F5" s="81" t="str">
        <f>'Groups A-D'!M5</f>
        <v>Loss</v>
      </c>
      <c r="G5" s="81" t="str">
        <f>'Groups A-D'!N5</f>
        <v>GF</v>
      </c>
      <c r="H5" s="81" t="str">
        <f>'Groups A-D'!O5</f>
        <v>GA</v>
      </c>
      <c r="I5" s="81" t="s">
        <v>135</v>
      </c>
      <c r="J5" s="81" t="s">
        <v>132</v>
      </c>
      <c r="K5" s="81" t="s">
        <v>132</v>
      </c>
      <c r="M5" s="81" t="str">
        <f>'Groups A-D'!R5</f>
        <v>PTS</v>
      </c>
      <c r="N5" s="81" t="s">
        <v>134</v>
      </c>
      <c r="O5" s="81" t="s">
        <v>131</v>
      </c>
      <c r="P5" s="81" t="s">
        <v>136</v>
      </c>
      <c r="R5" s="81" t="s">
        <v>126</v>
      </c>
      <c r="V5" t="s">
        <v>141</v>
      </c>
      <c r="W5" s="84" t="s">
        <v>142</v>
      </c>
    </row>
    <row r="6" spans="1:23">
      <c r="B6" s="81">
        <f>ROUND(COUNTIF($P$6:$P$9,CONCATENATE("&gt;=",ROUNDDOWN(P6,6))),0)</f>
        <v>4</v>
      </c>
      <c r="C6" s="81">
        <f>'Groups A-D'!J6</f>
        <v>0</v>
      </c>
      <c r="D6" s="81">
        <f>'Groups A-D'!K6</f>
        <v>0</v>
      </c>
      <c r="E6" s="81">
        <f>'Groups A-D'!L6</f>
        <v>0</v>
      </c>
      <c r="F6" s="81">
        <f>'Groups A-D'!M6</f>
        <v>0</v>
      </c>
      <c r="G6" s="81">
        <f>'Groups A-D'!N6</f>
        <v>0</v>
      </c>
      <c r="H6" s="81">
        <f>'Groups A-D'!O6</f>
        <v>0</v>
      </c>
      <c r="I6" s="81">
        <f>G6-H6</f>
        <v>0</v>
      </c>
      <c r="J6" s="81">
        <f>(G6-H6)+1</f>
        <v>1</v>
      </c>
      <c r="K6" s="81">
        <f>G6-H6</f>
        <v>0</v>
      </c>
      <c r="L6" s="81">
        <f>(K6-MIN($K6:$K9))/$K10</f>
        <v>0</v>
      </c>
      <c r="M6" s="81">
        <f>'Groups A-D'!R6</f>
        <v>0</v>
      </c>
      <c r="N6" s="81">
        <f>D6/$D10*1000+E6/$E10*100+I6/$I10*10+G6/$G10</f>
        <v>0</v>
      </c>
      <c r="O6" s="82">
        <f>VLOOKUP('Groups A-D'!D6,GA_fifarank,2,FALSE)/2000000</f>
        <v>7.2070500000000009E-4</v>
      </c>
      <c r="P6" s="82">
        <f>1000*M6/$M10+100*L6+10*G6/$G10+1*N6/$N10+O6</f>
        <v>7.2070500000000009E-4</v>
      </c>
      <c r="R6" s="81" t="str">
        <f>IF(ISERROR(INDEX('Groups A-D'!$D6:$D9,MATCH(1,$B6:$B9,0),1)),"",IF(SUM(C6:C9)=12,INDEX('Groups A-D'!$D6:$D9,MATCH(1,$B6:$B9,0),1),""))</f>
        <v/>
      </c>
      <c r="V6" t="e">
        <f>IF(OR(IF(('Groups A-D'!$D$6:$D$9)=INDEX('Groups A-D'!$D$6:$R$9,MATCH(Calculations!$R$6,'Groups A-D'!$D$6:$D$9,0),1),TRUE,FALSE)=TRUE,IF(('Groups A-D'!$D$6:$D$9)=INDEX('Groups A-D'!$D$6:$R$9,MATCH(Calculations!$R$7,'Groups A-D'!$D$6:$D$9,0),1),TRUE,FALSE)=TRUE),TRUE,FALSE)</f>
        <v>#N/A</v>
      </c>
      <c r="W6" s="84" t="e">
        <f>IF(OR(IF(('Groups E-H'!$D$6:$D$9)=INDEX('Groups E-H'!$D$6:$R$9,MATCH(Calculations!$R$46,'Groups E-H'!$D$6:$D$9,0),1),TRUE,FALSE)=TRUE,IF(('Groups E-H'!$D$6:$D$9)=INDEX('Groups E-H'!$D$6:$R$9,MATCH(Calculations!$R$47,'Groups E-H'!$D$6:$D$9,0),1),TRUE,FALSE)=TRUE),TRUE,FALSE)</f>
        <v>#N/A</v>
      </c>
    </row>
    <row r="7" spans="1:23">
      <c r="B7" s="81">
        <f>ROUND(COUNTIF($P$6:$P$9,CONCATENATE("&gt;=",ROUNDDOWN(P7,6))),0)</f>
        <v>3</v>
      </c>
      <c r="C7" s="81">
        <f>'Groups A-D'!J7</f>
        <v>0</v>
      </c>
      <c r="D7" s="81">
        <f>'Groups A-D'!K7</f>
        <v>0</v>
      </c>
      <c r="E7" s="81">
        <f>'Groups A-D'!L7</f>
        <v>0</v>
      </c>
      <c r="F7" s="81">
        <f>'Groups A-D'!M7</f>
        <v>0</v>
      </c>
      <c r="G7" s="81">
        <f>'Groups A-D'!N7</f>
        <v>0</v>
      </c>
      <c r="H7" s="81">
        <f>'Groups A-D'!O7</f>
        <v>0</v>
      </c>
      <c r="I7" s="81">
        <f>G7-H7</f>
        <v>0</v>
      </c>
      <c r="J7" s="81">
        <f>(G7-H7)+1</f>
        <v>1</v>
      </c>
      <c r="K7" s="81">
        <f>G7-H7</f>
        <v>0</v>
      </c>
      <c r="L7" s="81">
        <f>(K7-MIN($K6:$K9))/$K10</f>
        <v>0</v>
      </c>
      <c r="M7" s="81">
        <f>'Groups A-D'!R7</f>
        <v>0</v>
      </c>
      <c r="N7" s="81">
        <f>D7/$D10*1000+E7/$E10*100+I7/$I10*10+G7/$G10</f>
        <v>0</v>
      </c>
      <c r="O7" s="82">
        <f>VLOOKUP('Groups A-D'!D7,GA_fifarank,2,FALSE)/2000000</f>
        <v>7.2631500000000006E-4</v>
      </c>
      <c r="P7" s="82">
        <f>1000*M7/$M10+100*L7+10*G7/$G10+1*N7/$N10+O7</f>
        <v>7.2631500000000006E-4</v>
      </c>
      <c r="R7" s="81" t="str">
        <f>IF(ISERROR(INDEX('Groups A-D'!$D6:$D9,MATCH(2,$B6:$B9,0),1)),"",IF(SUM(C6:C9)=12,INDEX('Groups A-D'!$D6:$D9,MATCH(2,$B6:$B9,0),1),""))</f>
        <v/>
      </c>
      <c r="V7" t="e">
        <f>IF(OR(IF(('Groups A-D'!$D$6:$D$9)=INDEX('Groups A-D'!$D$6:$R$9,MATCH(Calculations!$R$6,'Groups A-D'!$D$6:$D$9,0),1),TRUE,FALSE)=TRUE,IF(('Groups A-D'!$D$6:$D$9)=INDEX('Groups A-D'!$D$6:$R$9,MATCH(Calculations!$R$7,'Groups A-D'!$D$6:$D$9,0),1),TRUE,FALSE)=TRUE),TRUE,FALSE)</f>
        <v>#N/A</v>
      </c>
      <c r="W7" s="84" t="e">
        <f>IF(OR(IF(('Groups E-H'!$D$6:$D$9)=INDEX('Groups E-H'!$D$6:$R$9,MATCH(Calculations!$R$46,'Groups E-H'!$D$6:$D$9,0),1),TRUE,FALSE)=TRUE,IF(('Groups E-H'!$D$6:$D$9)=INDEX('Groups E-H'!$D$6:$R$9,MATCH(Calculations!$R$47,'Groups E-H'!$D$6:$D$9,0),1),TRUE,FALSE)=TRUE),TRUE,FALSE)</f>
        <v>#N/A</v>
      </c>
    </row>
    <row r="8" spans="1:23">
      <c r="B8" s="81">
        <f>ROUND(COUNTIF($P$6:$P$9,CONCATENATE("&gt;=",ROUNDDOWN(P8,6))),0)</f>
        <v>2</v>
      </c>
      <c r="C8" s="81">
        <f>'Groups A-D'!J8</f>
        <v>0</v>
      </c>
      <c r="D8" s="81">
        <f>'Groups A-D'!K8</f>
        <v>0</v>
      </c>
      <c r="E8" s="81">
        <f>'Groups A-D'!L8</f>
        <v>0</v>
      </c>
      <c r="F8" s="81">
        <f>'Groups A-D'!M8</f>
        <v>0</v>
      </c>
      <c r="G8" s="81">
        <f>'Groups A-D'!N8</f>
        <v>0</v>
      </c>
      <c r="H8" s="81">
        <f>'Groups A-D'!O8</f>
        <v>0</v>
      </c>
      <c r="I8" s="81">
        <f>G8-H8</f>
        <v>0</v>
      </c>
      <c r="J8" s="81">
        <f>(G8-H8)+1</f>
        <v>1</v>
      </c>
      <c r="K8" s="81">
        <f>G8-H8</f>
        <v>0</v>
      </c>
      <c r="L8" s="81">
        <f>(K8-MIN($K6:$K9))/$K10</f>
        <v>0</v>
      </c>
      <c r="M8" s="81">
        <f>'Groups A-D'!R8</f>
        <v>0</v>
      </c>
      <c r="N8" s="81">
        <f>D8/$D10*1000+E8/$E10*100+I8/$I10*10+G8/$G10</f>
        <v>0</v>
      </c>
      <c r="O8" s="82">
        <f>VLOOKUP('Groups A-D'!D8,GA_fifarank,2,FALSE)/2000000</f>
        <v>7.9208000000000002E-4</v>
      </c>
      <c r="P8" s="82">
        <f>1000*M8/$M10+100*L8+10*G8/$G10+1*N8/$N10+O8</f>
        <v>7.9208000000000002E-4</v>
      </c>
      <c r="V8" t="e">
        <f>IF(OR(IF(('Groups A-D'!$D$6:$D$9)=INDEX('Groups A-D'!$D$6:$R$9,MATCH(Calculations!$R$6,'Groups A-D'!$D$6:$D$9,0),1),TRUE,FALSE)=TRUE,IF(('Groups A-D'!$D$6:$D$9)=INDEX('Groups A-D'!$D$6:$R$9,MATCH(Calculations!$R$7,'Groups A-D'!$D$6:$D$9,0),1),TRUE,FALSE)=TRUE),TRUE,FALSE)</f>
        <v>#N/A</v>
      </c>
      <c r="W8" s="84" t="e">
        <f>IF(OR(IF(('Groups E-H'!$D$6:$D$9)=INDEX('Groups E-H'!$D$6:$R$9,MATCH(Calculations!$R$46,'Groups E-H'!$D$6:$D$9,0),1),TRUE,FALSE)=TRUE,IF(('Groups E-H'!$D$6:$D$9)=INDEX('Groups E-H'!$D$6:$R$9,MATCH(Calculations!$R$47,'Groups E-H'!$D$6:$D$9,0),1),TRUE,FALSE)=TRUE),TRUE,FALSE)</f>
        <v>#N/A</v>
      </c>
    </row>
    <row r="9" spans="1:23">
      <c r="B9" s="81">
        <f>ROUND(COUNTIF($P$6:$P$9,CONCATENATE("&gt;=",ROUNDDOWN(P9,6))),0)</f>
        <v>1</v>
      </c>
      <c r="C9" s="81">
        <f>'Groups A-D'!J9</f>
        <v>0</v>
      </c>
      <c r="D9" s="81">
        <f>'Groups A-D'!K9</f>
        <v>0</v>
      </c>
      <c r="E9" s="81">
        <f>'Groups A-D'!L9</f>
        <v>0</v>
      </c>
      <c r="F9" s="81">
        <f>'Groups A-D'!M9</f>
        <v>0</v>
      </c>
      <c r="G9" s="81">
        <f>'Groups A-D'!N9</f>
        <v>0</v>
      </c>
      <c r="H9" s="81">
        <f>'Groups A-D'!O9</f>
        <v>0</v>
      </c>
      <c r="I9" s="81">
        <f>G9-H9</f>
        <v>0</v>
      </c>
      <c r="J9" s="81">
        <f>(G9-H9)+1</f>
        <v>1</v>
      </c>
      <c r="K9" s="81">
        <f>G9-H9</f>
        <v>0</v>
      </c>
      <c r="L9" s="81">
        <f>(K9-MIN($K6:$K9))/$K10</f>
        <v>0</v>
      </c>
      <c r="M9" s="81">
        <f>'Groups A-D'!R9</f>
        <v>0</v>
      </c>
      <c r="N9" s="81">
        <f>D9/$D10*1000+E9/$E10*100+I9/$I10*10+G9/$G10</f>
        <v>0</v>
      </c>
      <c r="O9" s="82">
        <f>VLOOKUP('Groups A-D'!D9,GA_fifarank,2,FALSE)/2000000</f>
        <v>8.2933000000000008E-4</v>
      </c>
      <c r="P9" s="82">
        <f>1000*M9/$M10+100*L9+10*G9/$G10+1*N9/$N10+O9</f>
        <v>8.2933000000000008E-4</v>
      </c>
      <c r="V9" t="e">
        <f>IF(OR(IF(('Groups A-D'!$D$6:$D$9)=INDEX('Groups A-D'!$D$6:$R$9,MATCH(Calculations!$R$6,'Groups A-D'!$D$6:$D$9,0),1),TRUE,FALSE)=TRUE,IF(('Groups A-D'!$D$6:$D$9)=INDEX('Groups A-D'!$D$6:$R$9,MATCH(Calculations!$R$7,'Groups A-D'!$D$6:$D$9,0),1),TRUE,FALSE)=TRUE),TRUE,FALSE)</f>
        <v>#N/A</v>
      </c>
      <c r="W9" s="84" t="e">
        <f>IF(OR(IF(('Groups E-H'!$D$6:$D$9)=INDEX('Groups E-H'!$D$6:$R$9,MATCH(Calculations!$R$46,'Groups E-H'!$D$6:$D$9,0),1),TRUE,FALSE)=TRUE,IF(('Groups E-H'!$D$6:$D$9)=INDEX('Groups E-H'!$D$6:$R$9,MATCH(Calculations!$R$47,'Groups E-H'!$D$6:$D$9,0),1),TRUE,FALSE)=TRUE),TRUE,FALSE)</f>
        <v>#N/A</v>
      </c>
    </row>
    <row r="10" spans="1:23">
      <c r="D10" s="81">
        <f t="shared" ref="D10:I10" si="0">MAX(D6:D9)-MIN(D6:D9)+1</f>
        <v>1</v>
      </c>
      <c r="E10" s="81">
        <f t="shared" si="0"/>
        <v>1</v>
      </c>
      <c r="F10" s="81">
        <f t="shared" si="0"/>
        <v>1</v>
      </c>
      <c r="G10" s="81">
        <f t="shared" si="0"/>
        <v>1</v>
      </c>
      <c r="H10" s="81">
        <f t="shared" si="0"/>
        <v>1</v>
      </c>
      <c r="I10" s="81">
        <f t="shared" si="0"/>
        <v>1</v>
      </c>
      <c r="J10" s="81">
        <f>MIN(J$6:J$9)-MIN(J6:J9)+1</f>
        <v>1</v>
      </c>
      <c r="K10" s="81">
        <f>MIN(K$6:K$9)-MIN($K$6:$K$9)+1</f>
        <v>1</v>
      </c>
      <c r="M10" s="81">
        <f>MAX(M6:M9)-MIN(M6:M9)+1</f>
        <v>1</v>
      </c>
      <c r="N10" s="81">
        <f>MAX(N6:N9)-MIN(N6:N9)+1</f>
        <v>1</v>
      </c>
    </row>
    <row r="13" spans="1:23" ht="23.25">
      <c r="A13" s="6"/>
      <c r="B13" s="66" t="s">
        <v>137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  <c r="S13" s="6"/>
    </row>
    <row r="15" spans="1:23">
      <c r="B15" s="81" t="s">
        <v>133</v>
      </c>
      <c r="C15" s="81" t="str">
        <f>'Groups A-D'!J15</f>
        <v>Play</v>
      </c>
      <c r="D15" s="81" t="str">
        <f>'Groups A-D'!K15</f>
        <v>Win</v>
      </c>
      <c r="E15" s="81" t="str">
        <f>'Groups A-D'!L15</f>
        <v>Draw</v>
      </c>
      <c r="F15" s="81" t="str">
        <f>'Groups A-D'!M15</f>
        <v>Loss</v>
      </c>
      <c r="G15" s="81" t="str">
        <f>'Groups A-D'!N15</f>
        <v>GF</v>
      </c>
      <c r="H15" s="81" t="str">
        <f>'Groups A-D'!O15</f>
        <v>GA</v>
      </c>
      <c r="I15" s="81" t="s">
        <v>135</v>
      </c>
      <c r="J15" s="81" t="s">
        <v>132</v>
      </c>
      <c r="K15" s="81" t="s">
        <v>132</v>
      </c>
      <c r="M15" s="81" t="str">
        <f>'Groups A-D'!R15</f>
        <v>PTS</v>
      </c>
      <c r="N15" s="81" t="s">
        <v>134</v>
      </c>
      <c r="O15" s="81" t="s">
        <v>131</v>
      </c>
      <c r="P15" s="81" t="s">
        <v>136</v>
      </c>
      <c r="R15" s="81" t="s">
        <v>126</v>
      </c>
    </row>
    <row r="16" spans="1:23">
      <c r="B16" s="81">
        <f>ROUND(COUNTIF($P$16:$P$19,CONCATENATE("&gt;=",ROUNDDOWN(P16,6))),0)</f>
        <v>1</v>
      </c>
      <c r="C16" s="81">
        <f>'Groups A-D'!J16</f>
        <v>0</v>
      </c>
      <c r="D16" s="81">
        <f>'Groups A-D'!K16</f>
        <v>0</v>
      </c>
      <c r="E16" s="81">
        <f>'Groups A-D'!L16</f>
        <v>0</v>
      </c>
      <c r="F16" s="81">
        <f>'Groups A-D'!M16</f>
        <v>0</v>
      </c>
      <c r="G16" s="81">
        <f>'Groups A-D'!N16</f>
        <v>0</v>
      </c>
      <c r="H16" s="81">
        <f>'Groups A-D'!O16</f>
        <v>0</v>
      </c>
      <c r="I16" s="81">
        <f>G16-H16</f>
        <v>0</v>
      </c>
      <c r="J16" s="81">
        <f>(G16-H16)+1</f>
        <v>1</v>
      </c>
      <c r="K16" s="81">
        <f>G16-H16</f>
        <v>0</v>
      </c>
      <c r="L16" s="81">
        <f>(K16-MIN($K16:$K19))/$K20</f>
        <v>0</v>
      </c>
      <c r="M16" s="81">
        <f>'Groups A-D'!R16</f>
        <v>0</v>
      </c>
      <c r="N16" s="81">
        <f>D16/$D20*1000+E16/$E20*100+I16/$I20*10+G16/$G20</f>
        <v>0</v>
      </c>
      <c r="O16" s="82">
        <f>VLOOKUP('Groups A-D'!D16,GB_fifarank,2,FALSE)/2000000</f>
        <v>8.8085500000000005E-4</v>
      </c>
      <c r="P16" s="82">
        <f>1000*M16/$M20+100*L16+10*G16/$G20+1*N16/$N20+O16</f>
        <v>8.8085500000000005E-4</v>
      </c>
      <c r="R16" s="81" t="str">
        <f>IF(ISERROR(INDEX('Groups A-D'!$D16:$D19,MATCH(1,$B16:$B19,0),1)),"",IF(SUM(C16:C19)=12,INDEX('Groups A-D'!$D16:$D19,MATCH(1,$B16:$B19,0),1),""))</f>
        <v/>
      </c>
      <c r="V16" t="e">
        <f>IF(OR(IF(('Groups A-D'!$D$16:$D$19)=INDEX('Groups A-D'!$D$16:$D$19,MATCH(Calculations!$R$16,'Groups A-D'!$D$16:$D$19,0),1),TRUE,FALSE)=TRUE,IF(('Groups A-D'!$D$16:$D$19)=INDEX('Groups A-D'!$D$16:$D$19,MATCH(Calculations!$R$17,'Groups A-D'!$D$16:$D$19,0),1),TRUE,FALSE)=TRUE),TRUE,FALSE)</f>
        <v>#N/A</v>
      </c>
      <c r="W16" s="84" t="e">
        <f>IF(OR(IF(('Groups E-H'!$D$16:$D$19)=INDEX('Groups E-H'!$D$16:$D$19,MATCH(Calculations!$R$56,'Groups E-H'!$D$16:$D$19,0),1),TRUE,FALSE)=TRUE,IF(('Groups E-H'!$D$16:$D$19)=INDEX('Groups E-H'!$D$16:$D$19,MATCH(Calculations!$R$57,'Groups E-H'!$D$16:$D$19,0),1),TRUE,FALSE)=TRUE),TRUE,FALSE)</f>
        <v>#N/A</v>
      </c>
    </row>
    <row r="17" spans="1:23">
      <c r="B17" s="81">
        <f>ROUND(COUNTIF($P$16:$P$19,CONCATENATE("&gt;=",ROUNDDOWN(P17,6))),0)</f>
        <v>4</v>
      </c>
      <c r="C17" s="81">
        <f>'Groups A-D'!J17</f>
        <v>0</v>
      </c>
      <c r="D17" s="81">
        <f>'Groups A-D'!K17</f>
        <v>0</v>
      </c>
      <c r="E17" s="81">
        <f>'Groups A-D'!L17</f>
        <v>0</v>
      </c>
      <c r="F17" s="81">
        <f>'Groups A-D'!M17</f>
        <v>0</v>
      </c>
      <c r="G17" s="81">
        <f>'Groups A-D'!N17</f>
        <v>0</v>
      </c>
      <c r="H17" s="81">
        <f>'Groups A-D'!O17</f>
        <v>0</v>
      </c>
      <c r="I17" s="81">
        <f>G17-H17</f>
        <v>0</v>
      </c>
      <c r="J17" s="81">
        <f>(G17-H17)+1</f>
        <v>1</v>
      </c>
      <c r="K17" s="81">
        <f>G17-H17</f>
        <v>0</v>
      </c>
      <c r="L17" s="81">
        <f>(K17-MIN($K16:$K19))/$K20</f>
        <v>0</v>
      </c>
      <c r="M17" s="81">
        <f>'Groups A-D'!R17</f>
        <v>0</v>
      </c>
      <c r="N17" s="81">
        <f>D17/$D20*1000+E17/$E20*100+I17/$I20*10+G17/$G20</f>
        <v>0</v>
      </c>
      <c r="O17" s="82">
        <f>VLOOKUP('Groups A-D'!D17,GB_fifarank,2,FALSE)/2000000</f>
        <v>7.8245000000000007E-5</v>
      </c>
      <c r="P17" s="82">
        <f>1000*M17/$M20+100*L17+10*G17/$G20+1*N17/$N20+O17</f>
        <v>7.8245000000000007E-5</v>
      </c>
      <c r="R17" s="81" t="str">
        <f>IF(ISERROR(INDEX('Groups A-D'!$D16:$D19,MATCH(2,$B16:$B19,0),1)),"",IF(SUM(C16:C19)=12,INDEX('Groups A-D'!$D16:$D19,MATCH(2,$B16:$B19,0),1),""))</f>
        <v/>
      </c>
      <c r="V17" t="e">
        <f>IF(OR(IF(('Groups A-D'!$D$16:$D$19)=INDEX('Groups A-D'!$D$16:$D$19,MATCH(Calculations!$R$16,'Groups A-D'!$D$16:$D$19,0),1),TRUE,FALSE)=TRUE,IF(('Groups A-D'!$D$16:$D$19)=INDEX('Groups A-D'!$D$16:$D$19,MATCH(Calculations!$R$17,'Groups A-D'!$D$16:$D$19,0),1),TRUE,FALSE)=TRUE),TRUE,FALSE)</f>
        <v>#N/A</v>
      </c>
      <c r="W17" s="84" t="e">
        <f>IF(OR(IF(('Groups E-H'!$D$16:$D$19)=INDEX('Groups E-H'!$D$16:$D$19,MATCH(Calculations!$R$56,'Groups E-H'!$D$16:$D$19,0),1),TRUE,FALSE)=TRUE,IF(('Groups E-H'!$D$16:$D$19)=INDEX('Groups E-H'!$D$16:$D$19,MATCH(Calculations!$R$57,'Groups E-H'!$D$16:$D$19,0),1),TRUE,FALSE)=TRUE),TRUE,FALSE)</f>
        <v>#N/A</v>
      </c>
    </row>
    <row r="18" spans="1:23">
      <c r="B18" s="81">
        <f>ROUND(COUNTIF($P$16:$P$19,CONCATENATE("&gt;=",ROUNDDOWN(P18,6))),0)</f>
        <v>2</v>
      </c>
      <c r="C18" s="81">
        <f>'Groups A-D'!J18</f>
        <v>0</v>
      </c>
      <c r="D18" s="81">
        <f>'Groups A-D'!K18</f>
        <v>0</v>
      </c>
      <c r="E18" s="81">
        <f>'Groups A-D'!L18</f>
        <v>0</v>
      </c>
      <c r="F18" s="81">
        <f>'Groups A-D'!M18</f>
        <v>0</v>
      </c>
      <c r="G18" s="81">
        <f>'Groups A-D'!N18</f>
        <v>0</v>
      </c>
      <c r="H18" s="81">
        <f>'Groups A-D'!O18</f>
        <v>0</v>
      </c>
      <c r="I18" s="81">
        <f>G18-H18</f>
        <v>0</v>
      </c>
      <c r="J18" s="81">
        <f>(G18-H18)+1</f>
        <v>1</v>
      </c>
      <c r="K18" s="81">
        <f>G18-H18</f>
        <v>0</v>
      </c>
      <c r="L18" s="81">
        <f>(K18-MIN($K16:$K19))/$K20</f>
        <v>0</v>
      </c>
      <c r="M18" s="81">
        <f>'Groups A-D'!R18</f>
        <v>0</v>
      </c>
      <c r="N18" s="81">
        <f>D18/$D20*1000+E18/$E20*100+I18/$I20*10+G18/$G20</f>
        <v>0</v>
      </c>
      <c r="O18" s="82">
        <f>VLOOKUP('Groups A-D'!D18,GB_fifarank,2,FALSE)/2000000</f>
        <v>8.1685999999999998E-4</v>
      </c>
      <c r="P18" s="82">
        <f>1000*M18/$M20+100*L18+10*G18/$G20+1*N18/$N20+O18</f>
        <v>8.1685999999999998E-4</v>
      </c>
      <c r="V18" t="e">
        <f>IF(OR(IF(('Groups A-D'!$D$16:$D$19)=INDEX('Groups A-D'!$D$16:$D$19,MATCH(Calculations!$R$16,'Groups A-D'!$D$16:$D$19,0),1),TRUE,FALSE)=TRUE,IF(('Groups A-D'!$D$16:$D$19)=INDEX('Groups A-D'!$D$16:$D$19,MATCH(Calculations!$R$17,'Groups A-D'!$D$16:$D$19,0),1),TRUE,FALSE)=TRUE),TRUE,FALSE)</f>
        <v>#N/A</v>
      </c>
      <c r="W18" s="84" t="e">
        <f>IF(OR(IF(('Groups E-H'!$D$16:$D$19)=INDEX('Groups E-H'!$D$16:$D$19,MATCH(Calculations!$R$56,'Groups E-H'!$D$16:$D$19,0),1),TRUE,FALSE)=TRUE,IF(('Groups E-H'!$D$16:$D$19)=INDEX('Groups E-H'!$D$16:$D$19,MATCH(Calculations!$R$57,'Groups E-H'!$D$16:$D$19,0),1),TRUE,FALSE)=TRUE),TRUE,FALSE)</f>
        <v>#N/A</v>
      </c>
    </row>
    <row r="19" spans="1:23">
      <c r="B19" s="81">
        <f>ROUND(COUNTIF($P$16:$P$19,CONCATENATE("&gt;=",ROUNDDOWN(P19,6))),0)</f>
        <v>3</v>
      </c>
      <c r="C19" s="81">
        <f>'Groups A-D'!J19</f>
        <v>0</v>
      </c>
      <c r="D19" s="81">
        <f>'Groups A-D'!K19</f>
        <v>0</v>
      </c>
      <c r="E19" s="81">
        <f>'Groups A-D'!L19</f>
        <v>0</v>
      </c>
      <c r="F19" s="81">
        <f>'Groups A-D'!M19</f>
        <v>0</v>
      </c>
      <c r="G19" s="81">
        <f>'Groups A-D'!N19</f>
        <v>0</v>
      </c>
      <c r="H19" s="81">
        <f>'Groups A-D'!O19</f>
        <v>0</v>
      </c>
      <c r="I19" s="81">
        <f>G19-H19</f>
        <v>0</v>
      </c>
      <c r="J19" s="81">
        <f>(G19-H19)+1</f>
        <v>1</v>
      </c>
      <c r="K19" s="81">
        <f>G19-H19</f>
        <v>0</v>
      </c>
      <c r="L19" s="81">
        <f>(K19-MIN($K16:$K19))/$K20</f>
        <v>0</v>
      </c>
      <c r="M19" s="81">
        <f>'Groups A-D'!R19</f>
        <v>0</v>
      </c>
      <c r="N19" s="81">
        <f>D19/$D20*1000+E19/$E20*100+I19/$I20*10+G19/$G20</f>
        <v>0</v>
      </c>
      <c r="O19" s="82">
        <f>VLOOKUP('Groups A-D'!D19,GB_fifarank,2,FALSE)/2000000</f>
        <v>7.9403999999999998E-4</v>
      </c>
      <c r="P19" s="82">
        <f>1000*M19/$M20+100*L19+10*G19/$G20+1*N19/$N20+O19</f>
        <v>7.9403999999999998E-4</v>
      </c>
      <c r="V19" t="e">
        <f>IF(OR(IF(('Groups A-D'!$D$16:$D$19)=INDEX('Groups A-D'!$D$16:$D$19,MATCH(Calculations!$R$16,'Groups A-D'!$D$16:$D$19,0),1),TRUE,FALSE)=TRUE,IF(('Groups A-D'!$D$16:$D$19)=INDEX('Groups A-D'!$D$16:$D$19,MATCH(Calculations!$R$17,'Groups A-D'!$D$16:$D$19,0),1),TRUE,FALSE)=TRUE),TRUE,FALSE)</f>
        <v>#N/A</v>
      </c>
      <c r="W19" s="84" t="e">
        <f>IF(OR(IF(('Groups E-H'!$D$16:$D$19)=INDEX('Groups E-H'!$D$16:$D$19,MATCH(Calculations!$R$56,'Groups E-H'!$D$16:$D$19,0),1),TRUE,FALSE)=TRUE,IF(('Groups E-H'!$D$16:$D$19)=INDEX('Groups E-H'!$D$16:$D$19,MATCH(Calculations!$R$57,'Groups E-H'!$D$16:$D$19,0),1),TRUE,FALSE)=TRUE),TRUE,FALSE)</f>
        <v>#N/A</v>
      </c>
    </row>
    <row r="20" spans="1:23">
      <c r="D20" s="81">
        <f t="shared" ref="D20:I20" si="1">MAX(D16:D19)-MIN(D16:D19)+1</f>
        <v>1</v>
      </c>
      <c r="E20" s="81">
        <f t="shared" si="1"/>
        <v>1</v>
      </c>
      <c r="F20" s="81">
        <f t="shared" si="1"/>
        <v>1</v>
      </c>
      <c r="G20" s="81">
        <f t="shared" si="1"/>
        <v>1</v>
      </c>
      <c r="H20" s="81">
        <f t="shared" si="1"/>
        <v>1</v>
      </c>
      <c r="I20" s="81">
        <f t="shared" si="1"/>
        <v>1</v>
      </c>
      <c r="J20" s="81">
        <f>MIN(J$6:J$9)-MIN(J16:J19)+1</f>
        <v>1</v>
      </c>
      <c r="K20" s="81">
        <f>MIN(K$6:K$9)-MIN($K$6:$K$9)+1</f>
        <v>1</v>
      </c>
      <c r="M20" s="81">
        <f>MAX(M16:M19)-MIN(M16:M19)+1</f>
        <v>1</v>
      </c>
      <c r="N20" s="81">
        <f>MAX(N16:N19)-MIN(N16:N19)+1</f>
        <v>1</v>
      </c>
    </row>
    <row r="23" spans="1:23" ht="23.25">
      <c r="A23" s="6"/>
      <c r="B23" s="66" t="s">
        <v>26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6"/>
    </row>
    <row r="25" spans="1:23">
      <c r="B25" s="81" t="s">
        <v>133</v>
      </c>
      <c r="C25" s="81" t="str">
        <f>'Groups A-D'!J25</f>
        <v>Play</v>
      </c>
      <c r="D25" s="81" t="str">
        <f>'Groups A-D'!K25</f>
        <v>Win</v>
      </c>
      <c r="E25" s="81" t="str">
        <f>'Groups A-D'!L25</f>
        <v>Draw</v>
      </c>
      <c r="F25" s="81" t="str">
        <f>'Groups A-D'!M25</f>
        <v>Loss</v>
      </c>
      <c r="G25" s="81" t="str">
        <f>'Groups A-D'!N25</f>
        <v>GF</v>
      </c>
      <c r="H25" s="81" t="str">
        <f>'Groups A-D'!O25</f>
        <v>GA</v>
      </c>
      <c r="I25" s="81" t="s">
        <v>135</v>
      </c>
      <c r="J25" s="81" t="s">
        <v>132</v>
      </c>
      <c r="K25" s="81" t="s">
        <v>132</v>
      </c>
      <c r="M25" s="81" t="str">
        <f>'Groups A-D'!R25</f>
        <v>PTS</v>
      </c>
      <c r="N25" s="81" t="s">
        <v>134</v>
      </c>
      <c r="O25" s="81" t="s">
        <v>131</v>
      </c>
      <c r="P25" s="81" t="s">
        <v>136</v>
      </c>
      <c r="R25" s="81" t="s">
        <v>126</v>
      </c>
    </row>
    <row r="26" spans="1:23">
      <c r="B26" s="81">
        <f>ROUND(COUNTIF($P$26:$P$29,CONCATENATE("&gt;=",ROUNDDOWN(P26,6))),0)</f>
        <v>1</v>
      </c>
      <c r="C26" s="81">
        <f>'Groups A-D'!J26</f>
        <v>0</v>
      </c>
      <c r="D26" s="81">
        <f>'Groups A-D'!K26</f>
        <v>0</v>
      </c>
      <c r="E26" s="81">
        <f>'Groups A-D'!L26</f>
        <v>0</v>
      </c>
      <c r="F26" s="81">
        <f>'Groups A-D'!M26</f>
        <v>0</v>
      </c>
      <c r="G26" s="81">
        <f>'Groups A-D'!N26</f>
        <v>0</v>
      </c>
      <c r="H26" s="81">
        <f>'Groups A-D'!O26</f>
        <v>0</v>
      </c>
      <c r="I26" s="81">
        <f>G26-H26</f>
        <v>0</v>
      </c>
      <c r="J26" s="81">
        <f>(G26-H26)+1</f>
        <v>1</v>
      </c>
      <c r="K26" s="81">
        <f>G26-H26</f>
        <v>0</v>
      </c>
      <c r="L26" s="81">
        <f>(K26-MIN($K26:$K29))/$K30</f>
        <v>0</v>
      </c>
      <c r="M26" s="81">
        <f>'Groups A-D'!R26</f>
        <v>0</v>
      </c>
      <c r="N26" s="81">
        <f>D26/$D30*1000+E26/$E30*100+I26/$I30*10+G26/$G30</f>
        <v>0</v>
      </c>
      <c r="O26" s="82">
        <f>VLOOKUP('Groups A-D'!D26,GC_fifarank,2,FALSE)/2000000</f>
        <v>8.8256500000000009E-4</v>
      </c>
      <c r="P26" s="82">
        <f>1000*M26/$M30+100*L26+10*G26/$G30+1*N26/$N30+O26</f>
        <v>8.8256500000000009E-4</v>
      </c>
      <c r="R26" s="81" t="str">
        <f>IF(ISERROR(INDEX('Groups A-D'!$D26:$D29,MATCH(1,$B26:$B29,0),1)),"",IF(SUM(C26:C29)=12,INDEX('Groups A-D'!$D26:$D29,MATCH(1,$B26:$B29,0),1),""))</f>
        <v/>
      </c>
      <c r="V26" t="e">
        <f>IF(OR(IF(('Groups A-D'!$D$26:$D$29)=INDEX('Groups A-D'!$D$26:$D$29,MATCH(Calculations!$R$26,'Groups A-D'!$D$26:$D$29,0),1),TRUE,FALSE)=TRUE,IF(('Groups A-D'!$D$26:$D$29)=INDEX('Groups A-D'!$D$26:$D$29,MATCH(Calculations!$R$27,'Groups A-D'!$D$26:$D$29,0),1),TRUE,FALSE)=TRUE),TRUE,FALSE)</f>
        <v>#N/A</v>
      </c>
      <c r="W26" s="84" t="e">
        <f>IF(OR(IF(('Groups E-H'!$D$26:$D$29)=INDEX('Groups E-H'!$D$26:$D$29,MATCH(Calculations!$R$66,'Groups E-H'!$D$26:$D$29,0),1),TRUE,FALSE)=TRUE,IF(('Groups E-H'!$D$26:$D$29)=INDEX('Groups E-H'!$D$26:$D$29,MATCH(Calculations!$R$67,'Groups E-H'!$D$26:$D$29,0),1),TRUE,FALSE)=TRUE),TRUE,FALSE)</f>
        <v>#N/A</v>
      </c>
    </row>
    <row r="27" spans="1:23">
      <c r="B27" s="81">
        <f>ROUND(COUNTIF($P$26:$P$29,CONCATENATE("&gt;=",ROUNDDOWN(P27,6))),0)</f>
        <v>4</v>
      </c>
      <c r="C27" s="81">
        <f>'Groups A-D'!J27</f>
        <v>0</v>
      </c>
      <c r="D27" s="81">
        <f>'Groups A-D'!K27</f>
        <v>0</v>
      </c>
      <c r="E27" s="81">
        <f>'Groups A-D'!L27</f>
        <v>0</v>
      </c>
      <c r="F27" s="81">
        <f>'Groups A-D'!M27</f>
        <v>0</v>
      </c>
      <c r="G27" s="81">
        <f>'Groups A-D'!N27</f>
        <v>0</v>
      </c>
      <c r="H27" s="81">
        <f>'Groups A-D'!O27</f>
        <v>0</v>
      </c>
      <c r="I27" s="81">
        <f>G27-H27</f>
        <v>0</v>
      </c>
      <c r="J27" s="81">
        <f>(G27-H27)+1</f>
        <v>1</v>
      </c>
      <c r="K27" s="81">
        <f>G27-H27</f>
        <v>0</v>
      </c>
      <c r="L27" s="81">
        <f>(K27-MIN($K26:$K29))/$K30</f>
        <v>0</v>
      </c>
      <c r="M27" s="81">
        <f>'Groups A-D'!R27</f>
        <v>0</v>
      </c>
      <c r="N27" s="81">
        <f>D27/$D30*1000+E27/$E30*100+I27/$I30*10+G27/$G30</f>
        <v>0</v>
      </c>
      <c r="O27" s="82">
        <f>VLOOKUP('Groups A-D'!D27,GC_fifarank,2,FALSE)/2000000</f>
        <v>7.22345E-4</v>
      </c>
      <c r="P27" s="82">
        <f>1000*M27/$M30+100*L27+10*G27/$G30+1*N27/$N30+O27</f>
        <v>7.22345E-4</v>
      </c>
      <c r="R27" s="81" t="str">
        <f>IF(ISERROR(INDEX('Groups A-D'!$D26:$D29,MATCH(2,$B26:$B29,0),1)),"",IF(SUM(C26:C29)=12,INDEX('Groups A-D'!$D26:$D29,MATCH(2,$B26:$B29,0),1),""))</f>
        <v/>
      </c>
      <c r="V27" t="e">
        <f>IF(OR(IF(('Groups A-D'!$D$26:$D$29)=INDEX('Groups A-D'!$D$26:$D$29,MATCH(Calculations!$R$26,'Groups A-D'!$D$26:$D$29,0),1),TRUE,FALSE)=TRUE,IF(('Groups A-D'!$D$26:$D$29)=INDEX('Groups A-D'!$D$26:$D$29,MATCH(Calculations!$R$27,'Groups A-D'!$D$26:$D$29,0),1),TRUE,FALSE)=TRUE),TRUE,FALSE)</f>
        <v>#N/A</v>
      </c>
      <c r="W27" s="84" t="e">
        <f>IF(OR(IF(('Groups E-H'!$D$26:$D$29)=INDEX('Groups E-H'!$D$26:$D$29,MATCH(Calculations!$R$66,'Groups E-H'!$D$26:$D$29,0),1),TRUE,FALSE)=TRUE,IF(('Groups E-H'!$D$26:$D$29)=INDEX('Groups E-H'!$D$26:$D$29,MATCH(Calculations!$R$67,'Groups E-H'!$D$26:$D$29,0),1),TRUE,FALSE)=TRUE),TRUE,FALSE)</f>
        <v>#N/A</v>
      </c>
    </row>
    <row r="28" spans="1:23">
      <c r="B28" s="81">
        <f>ROUND(COUNTIF($P$26:$P$29,CONCATENATE("&gt;=",ROUNDDOWN(P28,6))),0)</f>
        <v>2</v>
      </c>
      <c r="C28" s="81">
        <f>'Groups A-D'!J28</f>
        <v>0</v>
      </c>
      <c r="D28" s="81">
        <f>'Groups A-D'!K28</f>
        <v>0</v>
      </c>
      <c r="E28" s="81">
        <f>'Groups A-D'!L28</f>
        <v>0</v>
      </c>
      <c r="F28" s="81">
        <f>'Groups A-D'!M28</f>
        <v>0</v>
      </c>
      <c r="G28" s="81">
        <f>'Groups A-D'!N28</f>
        <v>0</v>
      </c>
      <c r="H28" s="81">
        <f>'Groups A-D'!O28</f>
        <v>0</v>
      </c>
      <c r="I28" s="81">
        <f>G28-H28</f>
        <v>0</v>
      </c>
      <c r="J28" s="81">
        <f>(G28-H28)+1</f>
        <v>1</v>
      </c>
      <c r="K28" s="81">
        <f>G28-H28</f>
        <v>0</v>
      </c>
      <c r="L28" s="81">
        <f>(K28-MIN($K26:$K29))/$K30</f>
        <v>0</v>
      </c>
      <c r="M28" s="81">
        <f>'Groups A-D'!R28</f>
        <v>0</v>
      </c>
      <c r="N28" s="81">
        <f>D28/$D30*1000+E28/$E30*100+I28/$I30*10+G28/$G30</f>
        <v>0</v>
      </c>
      <c r="O28" s="82">
        <f>VLOOKUP('Groups A-D'!D28,GC_fifarank,2,FALSE)/2000000</f>
        <v>8.2940999999999993E-4</v>
      </c>
      <c r="P28" s="82">
        <f>1000*M28/$M30+100*L28+10*G28/$G30+1*N28/$N30+O28</f>
        <v>8.2940999999999993E-4</v>
      </c>
      <c r="V28" t="e">
        <f>IF(OR(IF(('Groups A-D'!$D$26:$D$29)=INDEX('Groups A-D'!$D$26:$D$29,MATCH(Calculations!$R$26,'Groups A-D'!$D$26:$D$29,0),1),TRUE,FALSE)=TRUE,IF(('Groups A-D'!$D$26:$D$29)=INDEX('Groups A-D'!$D$26:$D$29,MATCH(Calculations!$R$27,'Groups A-D'!$D$26:$D$29,0),1),TRUE,FALSE)=TRUE),TRUE,FALSE)</f>
        <v>#N/A</v>
      </c>
      <c r="W28" s="84" t="e">
        <f>IF(OR(IF(('Groups E-H'!$D$26:$D$29)=INDEX('Groups E-H'!$D$26:$D$29,MATCH(Calculations!$R$66,'Groups E-H'!$D$26:$D$29,0),1),TRUE,FALSE)=TRUE,IF(('Groups E-H'!$D$26:$D$29)=INDEX('Groups E-H'!$D$26:$D$29,MATCH(Calculations!$R$67,'Groups E-H'!$D$26:$D$29,0),1),TRUE,FALSE)=TRUE),TRUE,FALSE)</f>
        <v>#N/A</v>
      </c>
    </row>
    <row r="29" spans="1:23">
      <c r="B29" s="81">
        <f>ROUND(COUNTIF($P$26:$P$29,CONCATENATE("&gt;=",ROUNDDOWN(P29,6))),0)</f>
        <v>3</v>
      </c>
      <c r="C29" s="81">
        <f>'Groups A-D'!J29</f>
        <v>0</v>
      </c>
      <c r="D29" s="81">
        <f>'Groups A-D'!K29</f>
        <v>0</v>
      </c>
      <c r="E29" s="81">
        <f>'Groups A-D'!L29</f>
        <v>0</v>
      </c>
      <c r="F29" s="81">
        <f>'Groups A-D'!M29</f>
        <v>0</v>
      </c>
      <c r="G29" s="81">
        <f>'Groups A-D'!N29</f>
        <v>0</v>
      </c>
      <c r="H29" s="81">
        <f>'Groups A-D'!O29</f>
        <v>0</v>
      </c>
      <c r="I29" s="81">
        <f>G29-H29</f>
        <v>0</v>
      </c>
      <c r="J29" s="81">
        <f>(G29-H29)+1</f>
        <v>1</v>
      </c>
      <c r="K29" s="81">
        <f>G29-H29</f>
        <v>0</v>
      </c>
      <c r="L29" s="81">
        <f>(K29-MIN($K26:$K29))/$K30</f>
        <v>0</v>
      </c>
      <c r="M29" s="81">
        <f>'Groups A-D'!R29</f>
        <v>0</v>
      </c>
      <c r="N29" s="81">
        <f>D29/$D30*1000+E29/$E30*100+I29/$I30*10+G29/$G30</f>
        <v>0</v>
      </c>
      <c r="O29" s="82">
        <f>VLOOKUP('Groups A-D'!D29,GC_fifarank,2,FALSE)/2000000</f>
        <v>7.7210000000000006E-4</v>
      </c>
      <c r="P29" s="82">
        <f>1000*M29/$M30+100*L29+10*G29/$G30+1*N29/$N30+O29</f>
        <v>7.7210000000000006E-4</v>
      </c>
      <c r="V29" t="e">
        <f>IF(OR(IF(('Groups A-D'!$D$26:$D$29)=INDEX('Groups A-D'!$D$26:$D$29,MATCH(Calculations!$R$26,'Groups A-D'!$D$26:$D$29,0),1),TRUE,FALSE)=TRUE,IF(('Groups A-D'!$D$26:$D$29)=INDEX('Groups A-D'!$D$26:$D$29,MATCH(Calculations!$R$27,'Groups A-D'!$D$26:$D$29,0),1),TRUE,FALSE)=TRUE),TRUE,FALSE)</f>
        <v>#N/A</v>
      </c>
      <c r="W29" s="84" t="e">
        <f>IF(OR(IF(('Groups E-H'!$D$26:$D$29)=INDEX('Groups E-H'!$D$26:$D$29,MATCH(Calculations!$R$66,'Groups E-H'!$D$26:$D$29,0),1),TRUE,FALSE)=TRUE,IF(('Groups E-H'!$D$26:$D$29)=INDEX('Groups E-H'!$D$26:$D$29,MATCH(Calculations!$R$67,'Groups E-H'!$D$26:$D$29,0),1),TRUE,FALSE)=TRUE),TRUE,FALSE)</f>
        <v>#N/A</v>
      </c>
    </row>
    <row r="30" spans="1:23">
      <c r="D30" s="81">
        <f t="shared" ref="D30:I30" si="2">MAX(D26:D29)-MIN(D26:D29)+1</f>
        <v>1</v>
      </c>
      <c r="E30" s="81">
        <f t="shared" si="2"/>
        <v>1</v>
      </c>
      <c r="F30" s="81">
        <f t="shared" si="2"/>
        <v>1</v>
      </c>
      <c r="G30" s="81">
        <f t="shared" si="2"/>
        <v>1</v>
      </c>
      <c r="H30" s="81">
        <f t="shared" si="2"/>
        <v>1</v>
      </c>
      <c r="I30" s="81">
        <f t="shared" si="2"/>
        <v>1</v>
      </c>
      <c r="J30" s="81">
        <f>MIN(J$6:J$9)-MIN(J26:J29)+1</f>
        <v>1</v>
      </c>
      <c r="K30" s="81">
        <f>MIN(K$6:K$9)-MIN($K$6:$K$9)+1</f>
        <v>1</v>
      </c>
      <c r="M30" s="81">
        <f>MAX(M26:M29)-MIN(M26:M29)+1</f>
        <v>1</v>
      </c>
      <c r="N30" s="81">
        <f>MAX(N26:N29)-MIN(N26:N29)+1</f>
        <v>1</v>
      </c>
    </row>
    <row r="33" spans="1:23" ht="23.25">
      <c r="A33" s="6"/>
      <c r="B33" s="66" t="s">
        <v>138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  <c r="S33" s="6"/>
    </row>
    <row r="35" spans="1:23">
      <c r="B35" s="81" t="s">
        <v>133</v>
      </c>
      <c r="C35" s="81" t="str">
        <f>'Groups A-D'!J35</f>
        <v>Play</v>
      </c>
      <c r="D35" s="81" t="str">
        <f>'Groups A-D'!K35</f>
        <v>Win</v>
      </c>
      <c r="E35" s="81" t="str">
        <f>'Groups A-D'!L35</f>
        <v>Draw</v>
      </c>
      <c r="F35" s="81" t="str">
        <f>'Groups A-D'!M35</f>
        <v>Loss</v>
      </c>
      <c r="G35" s="81" t="str">
        <f>'Groups A-D'!N35</f>
        <v>GF</v>
      </c>
      <c r="H35" s="81" t="str">
        <f>'Groups A-D'!O35</f>
        <v>GA</v>
      </c>
      <c r="I35" s="81" t="s">
        <v>135</v>
      </c>
      <c r="J35" s="81" t="s">
        <v>132</v>
      </c>
      <c r="K35" s="81" t="s">
        <v>132</v>
      </c>
      <c r="M35" s="81" t="str">
        <f>'Groups A-D'!R35</f>
        <v>PTS</v>
      </c>
      <c r="N35" s="81" t="s">
        <v>134</v>
      </c>
      <c r="O35" s="81" t="s">
        <v>131</v>
      </c>
      <c r="P35" s="81" t="s">
        <v>136</v>
      </c>
      <c r="R35" s="81" t="s">
        <v>126</v>
      </c>
    </row>
    <row r="36" spans="1:23">
      <c r="B36" s="81">
        <f>ROUND(COUNTIF($P$36:$P$39,CONCATENATE("&gt;=",ROUNDDOWN(P36,6))),0)</f>
        <v>1</v>
      </c>
      <c r="C36" s="81">
        <f>'Groups A-D'!J36</f>
        <v>0</v>
      </c>
      <c r="D36" s="81">
        <f>'Groups A-D'!K36</f>
        <v>0</v>
      </c>
      <c r="E36" s="81">
        <f>'Groups A-D'!L36</f>
        <v>0</v>
      </c>
      <c r="F36" s="81">
        <f>'Groups A-D'!M36</f>
        <v>0</v>
      </c>
      <c r="G36" s="81">
        <f>'Groups A-D'!N36</f>
        <v>0</v>
      </c>
      <c r="H36" s="81">
        <f>'Groups A-D'!O36</f>
        <v>0</v>
      </c>
      <c r="I36" s="81">
        <f>G36-H36</f>
        <v>0</v>
      </c>
      <c r="J36" s="81">
        <f>(G36-H36)+1</f>
        <v>1</v>
      </c>
      <c r="K36" s="81">
        <f>G36-H36</f>
        <v>0</v>
      </c>
      <c r="L36" s="81">
        <f>(K36-MIN($K36:$K39))/$K40</f>
        <v>0</v>
      </c>
      <c r="M36" s="81">
        <f>'Groups A-D'!R36</f>
        <v>0</v>
      </c>
      <c r="N36" s="81">
        <f>D36/$D40*1000+E36/$E40*100+I36/$I40*10+G36/$G40</f>
        <v>0</v>
      </c>
      <c r="O36" s="82">
        <f>VLOOKUP('Groups A-D'!D36,GD_fifarank,2,FALSE)/2000000</f>
        <v>8.9492499999999997E-4</v>
      </c>
      <c r="P36" s="82">
        <f>1000*M36/$M40+100*L36+10*G36/$G40+1*N36/$N40+O36</f>
        <v>8.9492499999999997E-4</v>
      </c>
      <c r="R36" s="81" t="str">
        <f>IF(ISERROR(INDEX('Groups A-D'!$D36:$D39,MATCH(1,$B36:$B39,0),1)),"",IF(SUM(C36:C39)=12,INDEX('Groups A-D'!$D36:$D39,MATCH(1,$B36:$B39,0),1),""))</f>
        <v/>
      </c>
      <c r="V36" t="e">
        <f>IF(OR(IF(('Groups A-D'!$D$36:$D$39)=INDEX('Groups A-D'!$D$36:$D$39,MATCH(Calculations!$R$36,'Groups A-D'!$D$36:$D$39,0),1),TRUE,FALSE)=TRUE,IF(('Groups A-D'!$D$36:$D$39)=INDEX('Groups A-D'!$D$36:$D$39,MATCH(Calculations!$R$37,'Groups A-D'!$D$36:$D$39,0),1),TRUE,FALSE)=TRUE),TRUE,FALSE)</f>
        <v>#N/A</v>
      </c>
      <c r="W36" s="84" t="e">
        <f>IF(OR(IF(('Groups E-H'!$D$36:$D$39)=INDEX('Groups E-H'!$D$36:$D$39,MATCH(Calculations!$R$76,'Groups E-H'!$D$36:$D$39,0),1),TRUE,FALSE)=TRUE,IF(('Groups E-H'!$D$36:$D$39)=INDEX('Groups E-H'!$D$36:$D$39,MATCH(Calculations!$R$77,'Groups E-H'!$D$36:$D$39,0),1),TRUE,FALSE)=TRUE),TRUE,FALSE)</f>
        <v>#N/A</v>
      </c>
    </row>
    <row r="37" spans="1:23">
      <c r="B37" s="81">
        <f t="shared" ref="B37:B39" si="3">ROUND(COUNTIF($P$36:$P$39,CONCATENATE("&gt;=",ROUNDDOWN(P37,6))),0)</f>
        <v>2</v>
      </c>
      <c r="C37" s="81">
        <f>'Groups A-D'!J37</f>
        <v>0</v>
      </c>
      <c r="D37" s="81">
        <f>'Groups A-D'!K37</f>
        <v>0</v>
      </c>
      <c r="E37" s="81">
        <f>'Groups A-D'!L37</f>
        <v>0</v>
      </c>
      <c r="F37" s="81">
        <f>'Groups A-D'!M37</f>
        <v>0</v>
      </c>
      <c r="G37" s="81">
        <f>'Groups A-D'!N37</f>
        <v>0</v>
      </c>
      <c r="H37" s="81">
        <f>'Groups A-D'!O37</f>
        <v>0</v>
      </c>
      <c r="I37" s="81">
        <f>G37-H37</f>
        <v>0</v>
      </c>
      <c r="J37" s="81">
        <f>(G37-H37)+1</f>
        <v>1</v>
      </c>
      <c r="K37" s="81">
        <f>G37-H37</f>
        <v>0</v>
      </c>
      <c r="L37" s="81">
        <f>(K37-MIN($K36:$K39))/$K40</f>
        <v>0</v>
      </c>
      <c r="M37" s="81">
        <f>'Groups A-D'!R37</f>
        <v>0</v>
      </c>
      <c r="N37" s="81">
        <f>D37/$D40*1000+E37/$E40*100+I37/$I40*10+G37/$G40</f>
        <v>0</v>
      </c>
      <c r="O37" s="82">
        <f>VLOOKUP('Groups A-D'!D37,GD_fifarank,2,FALSE)/2000000</f>
        <v>8.2679999999999993E-4</v>
      </c>
      <c r="P37" s="82">
        <f>1000*M37/$M40+100*L37+10*G37/$G40+1*N37/$N40+O37</f>
        <v>8.2679999999999993E-4</v>
      </c>
      <c r="R37" s="81" t="str">
        <f>IF(ISERROR(INDEX('Groups A-D'!$D36:$D39,MATCH(2,$B36:$B39,0),1)),"",IF(SUM(C36:C39)=12,INDEX('Groups A-D'!$D36:$D39,MATCH(2,$B36:$B39,0),1),""))</f>
        <v/>
      </c>
      <c r="V37" t="e">
        <f>IF(OR(IF(('Groups A-D'!$D$36:$D$39)=INDEX('Groups A-D'!$D$36:$D$39,MATCH(Calculations!$R$36,'Groups A-D'!$D$36:$D$39,0),1),TRUE,FALSE)=TRUE,IF(('Groups A-D'!$D$36:$D$39)=INDEX('Groups A-D'!$D$36:$D$39,MATCH(Calculations!$R$37,'Groups A-D'!$D$36:$D$39,0),1),TRUE,FALSE)=TRUE),TRUE,FALSE)</f>
        <v>#N/A</v>
      </c>
      <c r="W37" s="84" t="e">
        <f>IF(OR(IF(('Groups E-H'!$D$36:$D$39)=INDEX('Groups E-H'!$D$36:$D$39,MATCH(Calculations!$R$76,'Groups E-H'!$D$36:$D$39,0),1),TRUE,FALSE)=TRUE,IF(('Groups E-H'!$D$36:$D$39)=INDEX('Groups E-H'!$D$36:$D$39,MATCH(Calculations!$R$77,'Groups E-H'!$D$36:$D$39,0),1),TRUE,FALSE)=TRUE),TRUE,FALSE)</f>
        <v>#N/A</v>
      </c>
    </row>
    <row r="38" spans="1:23">
      <c r="B38" s="81">
        <f t="shared" si="3"/>
        <v>3</v>
      </c>
      <c r="C38" s="81">
        <f>'Groups A-D'!J38</f>
        <v>0</v>
      </c>
      <c r="D38" s="81">
        <f>'Groups A-D'!K38</f>
        <v>0</v>
      </c>
      <c r="E38" s="81">
        <f>'Groups A-D'!L38</f>
        <v>0</v>
      </c>
      <c r="F38" s="81">
        <f>'Groups A-D'!M38</f>
        <v>0</v>
      </c>
      <c r="G38" s="81">
        <f>'Groups A-D'!N38</f>
        <v>0</v>
      </c>
      <c r="H38" s="81">
        <f>'Groups A-D'!O38</f>
        <v>0</v>
      </c>
      <c r="I38" s="81">
        <f>G38-H38</f>
        <v>0</v>
      </c>
      <c r="J38" s="81">
        <f>(G38-H38)+1</f>
        <v>1</v>
      </c>
      <c r="K38" s="81">
        <f>G38-H38</f>
        <v>0</v>
      </c>
      <c r="L38" s="81">
        <f>(K38-MIN($K36:$K39))/$K40</f>
        <v>0</v>
      </c>
      <c r="M38" s="81">
        <f>'Groups A-D'!R38</f>
        <v>0</v>
      </c>
      <c r="N38" s="81">
        <f>D38/$D40*1000+E38/$E40*100+I38/$I40*10+G38/$G40</f>
        <v>0</v>
      </c>
      <c r="O38" s="82">
        <f>VLOOKUP('Groups A-D'!D38,GD_fifarank,2,FALSE)/2000000</f>
        <v>7.4989999999999996E-4</v>
      </c>
      <c r="P38" s="82">
        <f>1000*M38/$M40+100*L38+10*G38/$G40+1*N38/$N40+O38</f>
        <v>7.4989999999999996E-4</v>
      </c>
      <c r="V38" t="e">
        <f>IF(OR(IF(('Groups A-D'!$D$36:$D$39)=INDEX('Groups A-D'!$D$36:$D$39,MATCH(Calculations!$R$36,'Groups A-D'!$D$36:$D$39,0),1),TRUE,FALSE)=TRUE,IF(('Groups A-D'!$D$36:$D$39)=INDEX('Groups A-D'!$D$36:$D$39,MATCH(Calculations!$R$37,'Groups A-D'!$D$36:$D$39,0),1),TRUE,FALSE)=TRUE),TRUE,FALSE)</f>
        <v>#N/A</v>
      </c>
      <c r="W38" s="84" t="e">
        <f>IF(OR(IF(('Groups E-H'!$D$36:$D$39)=INDEX('Groups E-H'!$D$36:$D$39,MATCH(Calculations!$R$76,'Groups E-H'!$D$36:$D$39,0),1),TRUE,FALSE)=TRUE,IF(('Groups E-H'!$D$36:$D$39)=INDEX('Groups E-H'!$D$36:$D$39,MATCH(Calculations!$R$77,'Groups E-H'!$D$36:$D$39,0),1),TRUE,FALSE)=TRUE),TRUE,FALSE)</f>
        <v>#N/A</v>
      </c>
    </row>
    <row r="39" spans="1:23">
      <c r="B39" s="81">
        <f t="shared" si="3"/>
        <v>4</v>
      </c>
      <c r="C39" s="81">
        <f>'Groups A-D'!J39</f>
        <v>0</v>
      </c>
      <c r="D39" s="81">
        <f>'Groups A-D'!K39</f>
        <v>0</v>
      </c>
      <c r="E39" s="81">
        <f>'Groups A-D'!L39</f>
        <v>0</v>
      </c>
      <c r="F39" s="81">
        <f>'Groups A-D'!M39</f>
        <v>0</v>
      </c>
      <c r="G39" s="81">
        <f>'Groups A-D'!N39</f>
        <v>0</v>
      </c>
      <c r="H39" s="81">
        <f>'Groups A-D'!O39</f>
        <v>0</v>
      </c>
      <c r="I39" s="81">
        <f>G39-H39</f>
        <v>0</v>
      </c>
      <c r="J39" s="81">
        <f>(G39-H39)+1</f>
        <v>1</v>
      </c>
      <c r="K39" s="81">
        <f>G39-H39</f>
        <v>0</v>
      </c>
      <c r="L39" s="81">
        <f>(K39-MIN($K36:$K39))/$K40</f>
        <v>0</v>
      </c>
      <c r="M39" s="81">
        <f>'Groups A-D'!R39</f>
        <v>0</v>
      </c>
      <c r="N39" s="81">
        <f>D39/$D40*1000+E39/$E40*100+I39/$I40*10+G39/$G40</f>
        <v>0</v>
      </c>
      <c r="O39" s="82">
        <f>VLOOKUP('Groups A-D'!D39,GD_fifarank,2,FALSE)/2000000</f>
        <v>7.3114499999999999E-4</v>
      </c>
      <c r="P39" s="82">
        <f>1000*M39/$M40+100*L39+10*G39/$G40+1*N39/$N40+O39</f>
        <v>7.3114499999999999E-4</v>
      </c>
      <c r="V39" t="e">
        <f>IF(OR(IF(('Groups A-D'!$D$36:$D$39)=INDEX('Groups A-D'!$D$36:$D$39,MATCH(Calculations!$R$36,'Groups A-D'!$D$36:$D$39,0),1),TRUE,FALSE)=TRUE,IF(('Groups A-D'!$D$36:$D$39)=INDEX('Groups A-D'!$D$36:$D$39,MATCH(Calculations!$R$37,'Groups A-D'!$D$36:$D$39,0),1),TRUE,FALSE)=TRUE),TRUE,FALSE)</f>
        <v>#N/A</v>
      </c>
      <c r="W39" s="84" t="e">
        <f>IF(OR(IF(('Groups E-H'!$D$36:$D$39)=INDEX('Groups E-H'!$D$36:$D$39,MATCH(Calculations!$R$76,'Groups E-H'!$D$36:$D$39,0),1),TRUE,FALSE)=TRUE,IF(('Groups E-H'!$D$36:$D$39)=INDEX('Groups E-H'!$D$36:$D$39,MATCH(Calculations!$R$77,'Groups E-H'!$D$36:$D$39,0),1),TRUE,FALSE)=TRUE),TRUE,FALSE)</f>
        <v>#N/A</v>
      </c>
    </row>
    <row r="40" spans="1:23">
      <c r="D40" s="81">
        <f t="shared" ref="D40:I40" si="4">MAX(D36:D39)-MIN(D36:D39)+1</f>
        <v>1</v>
      </c>
      <c r="E40" s="81">
        <f t="shared" si="4"/>
        <v>1</v>
      </c>
      <c r="F40" s="81">
        <f t="shared" si="4"/>
        <v>1</v>
      </c>
      <c r="G40" s="81">
        <f t="shared" si="4"/>
        <v>1</v>
      </c>
      <c r="H40" s="81">
        <f t="shared" si="4"/>
        <v>1</v>
      </c>
      <c r="I40" s="81">
        <f t="shared" si="4"/>
        <v>1</v>
      </c>
      <c r="J40" s="81">
        <f>MIN(J$6:J$9)-MIN(J36:J39)+1</f>
        <v>1</v>
      </c>
      <c r="K40" s="81">
        <f>MIN(K$6:K$9)-MIN($K$6:$K$9)+1</f>
        <v>1</v>
      </c>
      <c r="M40" s="81">
        <f>MAX(M36:M39)-MIN(M36:M39)+1</f>
        <v>1</v>
      </c>
      <c r="N40" s="81">
        <f>MAX(N36:N39)-MIN(N36:N39)+1</f>
        <v>1</v>
      </c>
    </row>
    <row r="43" spans="1:23" ht="23.25">
      <c r="A43" s="6"/>
      <c r="B43" s="66" t="s">
        <v>28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6"/>
    </row>
    <row r="45" spans="1:23">
      <c r="B45" s="81" t="s">
        <v>133</v>
      </c>
      <c r="C45" s="81" t="str">
        <f>'Groups E-H'!J5</f>
        <v>Play</v>
      </c>
      <c r="D45" s="81" t="str">
        <f>'Groups E-H'!K5</f>
        <v>Win</v>
      </c>
      <c r="E45" s="81" t="str">
        <f>'Groups E-H'!L5</f>
        <v>Draw</v>
      </c>
      <c r="F45" s="81" t="str">
        <f>'Groups E-H'!M5</f>
        <v>Loss</v>
      </c>
      <c r="G45" s="81" t="str">
        <f>'Groups E-H'!N5</f>
        <v>GF</v>
      </c>
      <c r="H45" s="81" t="str">
        <f>'Groups E-H'!O5</f>
        <v>GA</v>
      </c>
      <c r="I45" s="81" t="s">
        <v>135</v>
      </c>
      <c r="J45" s="81" t="s">
        <v>132</v>
      </c>
      <c r="K45" s="81" t="s">
        <v>132</v>
      </c>
      <c r="M45" s="81" t="str">
        <f>'Groups E-H'!R5</f>
        <v>PTS</v>
      </c>
      <c r="N45" s="81" t="s">
        <v>134</v>
      </c>
      <c r="O45" s="81" t="s">
        <v>131</v>
      </c>
      <c r="P45" s="81" t="s">
        <v>136</v>
      </c>
      <c r="R45" s="81" t="s">
        <v>126</v>
      </c>
    </row>
    <row r="46" spans="1:23">
      <c r="B46" s="81">
        <f>ROUND(COUNTIF($P$46:$P$49,CONCATENATE("&gt;=",ROUNDDOWN(P46,6))),0)</f>
        <v>1</v>
      </c>
      <c r="C46" s="81">
        <f>'Groups E-H'!J6</f>
        <v>0</v>
      </c>
      <c r="D46" s="81">
        <f>'Groups E-H'!K6</f>
        <v>0</v>
      </c>
      <c r="E46" s="81">
        <f>'Groups E-H'!L6</f>
        <v>0</v>
      </c>
      <c r="F46" s="81">
        <f>'Groups E-H'!M6</f>
        <v>0</v>
      </c>
      <c r="G46" s="81">
        <f>'Groups E-H'!N6</f>
        <v>0</v>
      </c>
      <c r="H46" s="81">
        <f>'Groups E-H'!O6</f>
        <v>0</v>
      </c>
      <c r="I46" s="81">
        <f>G46-H46</f>
        <v>0</v>
      </c>
      <c r="J46" s="81">
        <f>(G46-H46)+1</f>
        <v>1</v>
      </c>
      <c r="K46" s="81">
        <f>G46-H46</f>
        <v>0</v>
      </c>
      <c r="L46" s="81">
        <f>(K46-MIN($K46:$K49))/$K50</f>
        <v>0</v>
      </c>
      <c r="M46" s="81">
        <f>'Groups E-H'!R6</f>
        <v>0</v>
      </c>
      <c r="N46" s="81">
        <f>D46/$D50*1000+E46/$E50*100+I46/$I50*10+G46/$G50</f>
        <v>0</v>
      </c>
      <c r="O46" s="82">
        <f>VLOOKUP('Groups E-H'!D6,GE_fifarank,2,FALSE)/2000000</f>
        <v>8.5459499999999999E-4</v>
      </c>
      <c r="P46" s="82">
        <f>1000*M46/$M50+100*L46+10*G46/$G50+1*N46/$N50+O46</f>
        <v>8.5459499999999999E-4</v>
      </c>
      <c r="R46" s="81" t="str">
        <f>IF(ISERROR(INDEX('Groups E-H'!$D6:$D9,MATCH(1,$B46:$B49,0),1)),"",IF(SUM(C46:C49)=12,INDEX('Groups E-H'!$D6:$D9,MATCH(1,$B46:$B49,0),1),""))</f>
        <v/>
      </c>
    </row>
    <row r="47" spans="1:23">
      <c r="B47" s="81">
        <f t="shared" ref="B47:B49" si="5">ROUND(COUNTIF($P$46:$P$49,CONCATENATE("&gt;=",ROUNDDOWN(P47,6))),0)</f>
        <v>2</v>
      </c>
      <c r="C47" s="81">
        <f>'Groups E-H'!J7</f>
        <v>0</v>
      </c>
      <c r="D47" s="81">
        <f>'Groups E-H'!K7</f>
        <v>0</v>
      </c>
      <c r="E47" s="81">
        <f>'Groups E-H'!L7</f>
        <v>0</v>
      </c>
      <c r="F47" s="81">
        <f>'Groups E-H'!M7</f>
        <v>0</v>
      </c>
      <c r="G47" s="81">
        <f>'Groups E-H'!N7</f>
        <v>0</v>
      </c>
      <c r="H47" s="81">
        <f>'Groups E-H'!O7</f>
        <v>0</v>
      </c>
      <c r="I47" s="81">
        <f>G47-H47</f>
        <v>0</v>
      </c>
      <c r="J47" s="81">
        <f>(G47-H47)+1</f>
        <v>1</v>
      </c>
      <c r="K47" s="81">
        <f>G47-H47</f>
        <v>0</v>
      </c>
      <c r="L47" s="81">
        <f>(K47-MIN($K46:$K49))/$K50</f>
        <v>0</v>
      </c>
      <c r="M47" s="81">
        <f>'Groups E-H'!R7</f>
        <v>0</v>
      </c>
      <c r="N47" s="81">
        <f>D47/$D50*1000+E47/$E50*100+I47/$I50*10+G47/$G50</f>
        <v>0</v>
      </c>
      <c r="O47" s="82">
        <f>VLOOKUP('Groups E-H'!D7,GE_fifarank,2,FALSE)/2000000</f>
        <v>8.2526499999999994E-4</v>
      </c>
      <c r="P47" s="82">
        <f>1000*M47/$M50+100*L47+10*G47/$G50+1*N47/$N50+O47</f>
        <v>8.2526499999999994E-4</v>
      </c>
      <c r="R47" s="81" t="str">
        <f>IF(ISERROR(INDEX('Groups E-H'!$D6:$D9,MATCH(2,$B46:$B49,0),1)),"",IF(SUM(C46:C49)=12,INDEX('Groups E-H'!$D6:$D9,MATCH(2,$B46:$B49,0),1),""))</f>
        <v/>
      </c>
    </row>
    <row r="48" spans="1:23">
      <c r="B48" s="81">
        <f t="shared" si="5"/>
        <v>3</v>
      </c>
      <c r="C48" s="81">
        <f>'Groups E-H'!J8</f>
        <v>0</v>
      </c>
      <c r="D48" s="81">
        <f>'Groups E-H'!K8</f>
        <v>0</v>
      </c>
      <c r="E48" s="81">
        <f>'Groups E-H'!L8</f>
        <v>0</v>
      </c>
      <c r="F48" s="81">
        <f>'Groups E-H'!M8</f>
        <v>0</v>
      </c>
      <c r="G48" s="81">
        <f>'Groups E-H'!N8</f>
        <v>0</v>
      </c>
      <c r="H48" s="81">
        <f>'Groups E-H'!O8</f>
        <v>0</v>
      </c>
      <c r="I48" s="81">
        <f>G48-H48</f>
        <v>0</v>
      </c>
      <c r="J48" s="81">
        <f>(G48-H48)+1</f>
        <v>1</v>
      </c>
      <c r="K48" s="81">
        <f>G48-H48</f>
        <v>0</v>
      </c>
      <c r="L48" s="81">
        <f>(K48-MIN($K46:$K49))/$K50</f>
        <v>0</v>
      </c>
      <c r="M48" s="81">
        <f>'Groups E-H'!R8</f>
        <v>0</v>
      </c>
      <c r="N48" s="81">
        <f>D48/$D50*1000+E48/$E50*100+I48/$I50*10+G48/$G50</f>
        <v>0</v>
      </c>
      <c r="O48" s="82">
        <f>VLOOKUP('Groups E-H'!D8,GE_fifarank,2,FALSE)/2000000</f>
        <v>7.7672000000000006E-4</v>
      </c>
      <c r="P48" s="82">
        <f>1000*M48/$M50+100*L48+10*G48/$G50+1*N48/$N50+O48</f>
        <v>7.7672000000000006E-4</v>
      </c>
    </row>
    <row r="49" spans="1:19">
      <c r="B49" s="81">
        <f t="shared" si="5"/>
        <v>4</v>
      </c>
      <c r="C49" s="81">
        <f>'Groups E-H'!J9</f>
        <v>0</v>
      </c>
      <c r="D49" s="81">
        <f>'Groups E-H'!K9</f>
        <v>0</v>
      </c>
      <c r="E49" s="81">
        <f>'Groups E-H'!L9</f>
        <v>0</v>
      </c>
      <c r="F49" s="81">
        <f>'Groups E-H'!M9</f>
        <v>0</v>
      </c>
      <c r="G49" s="81">
        <f>'Groups E-H'!N9</f>
        <v>0</v>
      </c>
      <c r="H49" s="81">
        <f>'Groups E-H'!O9</f>
        <v>0</v>
      </c>
      <c r="I49" s="81">
        <f>G49-H49</f>
        <v>0</v>
      </c>
      <c r="J49" s="81">
        <f>(G49-H49)+1</f>
        <v>1</v>
      </c>
      <c r="K49" s="81">
        <f>G49-H49</f>
        <v>0</v>
      </c>
      <c r="L49" s="81">
        <f>(K49-MIN($K46:$K49))/$K50</f>
        <v>0</v>
      </c>
      <c r="M49" s="81">
        <f>'Groups E-H'!R9</f>
        <v>0</v>
      </c>
      <c r="N49" s="81">
        <f>D49/$D50*1000+E49/$E50*100+I49/$I50*10+G49/$G50</f>
        <v>0</v>
      </c>
      <c r="O49" s="82">
        <f>VLOOKUP('Groups E-H'!D9,GE_fifarank,2,FALSE)/2000000</f>
        <v>7.5154499999999995E-4</v>
      </c>
      <c r="P49" s="82">
        <f>1000*M49/$M50+100*L49+10*G49/$G50+1*N49/$N50+O49</f>
        <v>7.5154499999999995E-4</v>
      </c>
    </row>
    <row r="50" spans="1:19">
      <c r="D50" s="81">
        <f t="shared" ref="D50:I50" si="6">MAX(D46:D49)-MIN(D46:D49)+1</f>
        <v>1</v>
      </c>
      <c r="E50" s="81">
        <f t="shared" si="6"/>
        <v>1</v>
      </c>
      <c r="F50" s="81">
        <f t="shared" si="6"/>
        <v>1</v>
      </c>
      <c r="G50" s="81">
        <f t="shared" si="6"/>
        <v>1</v>
      </c>
      <c r="H50" s="81">
        <f t="shared" si="6"/>
        <v>1</v>
      </c>
      <c r="I50" s="81">
        <f t="shared" si="6"/>
        <v>1</v>
      </c>
      <c r="J50" s="81">
        <f>MIN(J$46:J$49)-MIN(J46:J49)+1</f>
        <v>1</v>
      </c>
      <c r="K50" s="81">
        <f>MIN(K$46:K$49)-MIN($K$46:$K$49)+1</f>
        <v>1</v>
      </c>
      <c r="M50" s="81">
        <f>MAX(M46:M49)-MIN(M46:M49)+1</f>
        <v>1</v>
      </c>
      <c r="N50" s="81">
        <f>MAX(N46:N49)-MIN(N46:N49)+1</f>
        <v>1</v>
      </c>
    </row>
    <row r="53" spans="1:19" ht="23.25">
      <c r="A53" s="6"/>
      <c r="B53" s="66" t="s">
        <v>139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  <c r="S53" s="6"/>
    </row>
    <row r="55" spans="1:19">
      <c r="B55" s="81" t="s">
        <v>133</v>
      </c>
      <c r="C55" s="81" t="str">
        <f>'Groups E-H'!J15</f>
        <v>Play</v>
      </c>
      <c r="D55" s="81" t="str">
        <f>'Groups E-H'!K15</f>
        <v>Win</v>
      </c>
      <c r="E55" s="81" t="str">
        <f>'Groups E-H'!L15</f>
        <v>Draw</v>
      </c>
      <c r="F55" s="81" t="str">
        <f>'Groups E-H'!M15</f>
        <v>Loss</v>
      </c>
      <c r="G55" s="81" t="str">
        <f>'Groups E-H'!N15</f>
        <v>GF</v>
      </c>
      <c r="H55" s="81" t="str">
        <f>'Groups E-H'!O15</f>
        <v>GA</v>
      </c>
      <c r="I55" s="81" t="s">
        <v>135</v>
      </c>
      <c r="J55" s="81" t="s">
        <v>132</v>
      </c>
      <c r="K55" s="81" t="s">
        <v>132</v>
      </c>
      <c r="M55" s="81" t="str">
        <f>'Groups E-H'!R15</f>
        <v>PTS</v>
      </c>
      <c r="N55" s="81" t="s">
        <v>134</v>
      </c>
      <c r="O55" s="81" t="s">
        <v>131</v>
      </c>
      <c r="P55" s="81" t="s">
        <v>136</v>
      </c>
      <c r="R55" s="81" t="s">
        <v>126</v>
      </c>
    </row>
    <row r="56" spans="1:19">
      <c r="B56" s="81">
        <f>ROUND(COUNTIF($P$56:$P$59,CONCATENATE("&gt;=",ROUNDDOWN(P56,6))),0)</f>
        <v>1</v>
      </c>
      <c r="C56" s="81">
        <f>'Groups E-H'!J16</f>
        <v>0</v>
      </c>
      <c r="D56" s="81">
        <f>'Groups E-H'!K16</f>
        <v>0</v>
      </c>
      <c r="E56" s="81">
        <f>'Groups E-H'!L16</f>
        <v>0</v>
      </c>
      <c r="F56" s="81">
        <f>'Groups E-H'!M16</f>
        <v>0</v>
      </c>
      <c r="G56" s="81">
        <f>'Groups E-H'!N16</f>
        <v>0</v>
      </c>
      <c r="H56" s="81">
        <f>'Groups E-H'!O16</f>
        <v>0</v>
      </c>
      <c r="I56" s="81">
        <f>G56-H56</f>
        <v>0</v>
      </c>
      <c r="J56" s="81">
        <f>(G56-H56)+1</f>
        <v>1</v>
      </c>
      <c r="K56" s="81">
        <f>G56-H56</f>
        <v>0</v>
      </c>
      <c r="L56" s="81">
        <f>(K56-MIN($K56:$K59))/$K60</f>
        <v>0</v>
      </c>
      <c r="M56" s="81">
        <f>'Groups E-H'!R16</f>
        <v>0</v>
      </c>
      <c r="N56" s="81">
        <f>D56/$D60*1000+E56/$E60*100+I56/$I60*10+G56/$G60</f>
        <v>0</v>
      </c>
      <c r="O56" s="82">
        <f>VLOOKUP('Groups E-H'!D16,GF_fifarank,2,FALSE)/2000000</f>
        <v>9.1350000000000003E-4</v>
      </c>
      <c r="P56" s="82">
        <f>1000*M56/$M60+100*L56+10*G56/$G60+1*N56/$N60+O56</f>
        <v>9.1350000000000003E-4</v>
      </c>
      <c r="R56" s="81" t="str">
        <f>IF(ISERROR(INDEX('Groups E-H'!$D16:$D19,MATCH(1,$B56:$B59,0),1)),"",IF(SUM(C56:C59)=12,INDEX('Groups E-H'!$D16:$D19,MATCH(1,$B56:$B59,0),1),""))</f>
        <v/>
      </c>
    </row>
    <row r="57" spans="1:19">
      <c r="B57" s="81">
        <f t="shared" ref="B57:B59" si="7">ROUND(COUNTIF($P$56:$P$59,CONCATENATE("&gt;=",ROUNDDOWN(P57,6))),0)</f>
        <v>4</v>
      </c>
      <c r="C57" s="81">
        <f>'Groups E-H'!J17</f>
        <v>0</v>
      </c>
      <c r="D57" s="81">
        <f>'Groups E-H'!K17</f>
        <v>0</v>
      </c>
      <c r="E57" s="81">
        <f>'Groups E-H'!L17</f>
        <v>0</v>
      </c>
      <c r="F57" s="81">
        <f>'Groups E-H'!M17</f>
        <v>0</v>
      </c>
      <c r="G57" s="81">
        <f>'Groups E-H'!N17</f>
        <v>0</v>
      </c>
      <c r="H57" s="81">
        <f>'Groups E-H'!O17</f>
        <v>0</v>
      </c>
      <c r="I57" s="81">
        <f>G57-H57</f>
        <v>0</v>
      </c>
      <c r="J57" s="81">
        <f>(G57-H57)+1</f>
        <v>1</v>
      </c>
      <c r="K57" s="81">
        <f>G57-H57</f>
        <v>0</v>
      </c>
      <c r="L57" s="81">
        <f>(K57-MIN($K56:$K59))/$K60</f>
        <v>0</v>
      </c>
      <c r="M57" s="81">
        <f>'Groups E-H'!R17</f>
        <v>0</v>
      </c>
      <c r="N57" s="81">
        <f>D57/$D60*1000+E57/$E60*100+I57/$I60*10+G57/$G60</f>
        <v>0</v>
      </c>
      <c r="O57" s="82">
        <f>VLOOKUP('Groups E-H'!D17,GF_fifarank,2,FALSE)/2000000</f>
        <v>7.3950000000000003E-4</v>
      </c>
      <c r="P57" s="82">
        <f>1000*M57/$M60+100*L57+10*G57/$G60+1*N57/$N60+O57</f>
        <v>7.3950000000000003E-4</v>
      </c>
      <c r="R57" s="81" t="str">
        <f>IF(ISERROR(INDEX('Groups E-H'!$D16:$D19,MATCH(2,$B56:$B59,0),1)),"",IF(SUM(C56:C59)=12,INDEX('Groups E-H'!$D16:$D19,MATCH(2,$B56:$B59,0),1),""))</f>
        <v/>
      </c>
    </row>
    <row r="58" spans="1:19">
      <c r="B58" s="81">
        <f t="shared" si="7"/>
        <v>3</v>
      </c>
      <c r="C58" s="81">
        <f>'Groups E-H'!J18</f>
        <v>0</v>
      </c>
      <c r="D58" s="81">
        <f>'Groups E-H'!K18</f>
        <v>0</v>
      </c>
      <c r="E58" s="81">
        <f>'Groups E-H'!L18</f>
        <v>0</v>
      </c>
      <c r="F58" s="81">
        <f>'Groups E-H'!M18</f>
        <v>0</v>
      </c>
      <c r="G58" s="81">
        <f>'Groups E-H'!N18</f>
        <v>0</v>
      </c>
      <c r="H58" s="81">
        <f>'Groups E-H'!O18</f>
        <v>0</v>
      </c>
      <c r="I58" s="81">
        <f>G58-H58</f>
        <v>0</v>
      </c>
      <c r="J58" s="81">
        <f>(G58-H58)+1</f>
        <v>1</v>
      </c>
      <c r="K58" s="81">
        <f>G58-H58</f>
        <v>0</v>
      </c>
      <c r="L58" s="81">
        <f>(K58-MIN($K56:$K59))/$K60</f>
        <v>0</v>
      </c>
      <c r="M58" s="81">
        <f>'Groups E-H'!R18</f>
        <v>0</v>
      </c>
      <c r="N58" s="81">
        <f>D58/$D60*1000+E58/$E60*100+I58/$I60*10+G58/$G60</f>
        <v>0</v>
      </c>
      <c r="O58" s="82">
        <f>VLOOKUP('Groups E-H'!D18,GF_fifarank,2,FALSE)/2000000</f>
        <v>7.7594000000000003E-4</v>
      </c>
      <c r="P58" s="82">
        <f>1000*M58/$M60+100*L58+10*G58/$G60+1*N58/$N60+O58</f>
        <v>7.7594000000000003E-4</v>
      </c>
    </row>
    <row r="59" spans="1:19">
      <c r="B59" s="81">
        <f t="shared" si="7"/>
        <v>2</v>
      </c>
      <c r="C59" s="81">
        <f>'Groups E-H'!J19</f>
        <v>0</v>
      </c>
      <c r="D59" s="81">
        <f>'Groups E-H'!K19</f>
        <v>0</v>
      </c>
      <c r="E59" s="81">
        <f>'Groups E-H'!L19</f>
        <v>0</v>
      </c>
      <c r="F59" s="81">
        <f>'Groups E-H'!M19</f>
        <v>0</v>
      </c>
      <c r="G59" s="81">
        <f>'Groups E-H'!N19</f>
        <v>0</v>
      </c>
      <c r="H59" s="81">
        <f>'Groups E-H'!O19</f>
        <v>0</v>
      </c>
      <c r="I59" s="81">
        <f>G59-H59</f>
        <v>0</v>
      </c>
      <c r="J59" s="81">
        <f>(G59-H59)+1</f>
        <v>1</v>
      </c>
      <c r="K59" s="81">
        <f>G59-H59</f>
        <v>0</v>
      </c>
      <c r="L59" s="81">
        <f>(K59-MIN($K56:$K59))/$K60</f>
        <v>0</v>
      </c>
      <c r="M59" s="81">
        <f>'Groups E-H'!R19</f>
        <v>0</v>
      </c>
      <c r="N59" s="81">
        <f>D59/$D60*1000+E59/$E60*100+I59/$I60*10+G59/$G60</f>
        <v>0</v>
      </c>
      <c r="O59" s="82">
        <f>VLOOKUP('Groups E-H'!D19,GF_fifarank,2,FALSE)/2000000</f>
        <v>8.1055499999999991E-4</v>
      </c>
      <c r="P59" s="82">
        <f>1000*M59/$M60+100*L59+10*G59/$G60+1*N59/$N60+O59</f>
        <v>8.1055499999999991E-4</v>
      </c>
    </row>
    <row r="60" spans="1:19">
      <c r="D60" s="81">
        <f t="shared" ref="D60:I60" si="8">MAX(D56:D59)-MIN(D56:D59)+1</f>
        <v>1</v>
      </c>
      <c r="E60" s="81">
        <f t="shared" si="8"/>
        <v>1</v>
      </c>
      <c r="F60" s="81">
        <f t="shared" si="8"/>
        <v>1</v>
      </c>
      <c r="G60" s="81">
        <f t="shared" si="8"/>
        <v>1</v>
      </c>
      <c r="H60" s="81">
        <f t="shared" si="8"/>
        <v>1</v>
      </c>
      <c r="I60" s="81">
        <f t="shared" si="8"/>
        <v>1</v>
      </c>
      <c r="J60" s="81">
        <f>MIN(J$46:J$49)-MIN(J56:J59)+1</f>
        <v>1</v>
      </c>
      <c r="K60" s="81">
        <f>MIN(K$46:K$49)-MIN($K$46:$K$49)+1</f>
        <v>1</v>
      </c>
      <c r="M60" s="81">
        <f>MAX(M56:M59)-MIN(M56:M59)+1</f>
        <v>1</v>
      </c>
      <c r="N60" s="81">
        <f>MAX(N56:N59)-MIN(N56:N59)+1</f>
        <v>1</v>
      </c>
    </row>
    <row r="63" spans="1:19" ht="23.25">
      <c r="A63" s="6"/>
      <c r="B63" s="66" t="s">
        <v>30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  <c r="S63" s="6"/>
    </row>
    <row r="65" spans="1:19">
      <c r="B65" s="81" t="s">
        <v>133</v>
      </c>
      <c r="C65" s="81" t="str">
        <f>'Groups E-H'!J25</f>
        <v>Play</v>
      </c>
      <c r="D65" s="81" t="str">
        <f>'Groups E-H'!K25</f>
        <v>Win</v>
      </c>
      <c r="E65" s="81" t="str">
        <f>'Groups E-H'!L25</f>
        <v>Draw</v>
      </c>
      <c r="F65" s="81" t="str">
        <f>'Groups E-H'!M25</f>
        <v>Loss</v>
      </c>
      <c r="G65" s="81" t="str">
        <f>'Groups E-H'!N25</f>
        <v>GF</v>
      </c>
      <c r="H65" s="81" t="str">
        <f>'Groups E-H'!O25</f>
        <v>GA</v>
      </c>
      <c r="I65" s="81" t="s">
        <v>135</v>
      </c>
      <c r="J65" s="81" t="s">
        <v>132</v>
      </c>
      <c r="K65" s="81" t="s">
        <v>132</v>
      </c>
      <c r="M65" s="81" t="str">
        <f>'Groups E-H'!R25</f>
        <v>PTS</v>
      </c>
      <c r="N65" s="81" t="s">
        <v>134</v>
      </c>
      <c r="O65" s="81" t="s">
        <v>131</v>
      </c>
      <c r="P65" s="81" t="s">
        <v>136</v>
      </c>
      <c r="R65" s="81" t="s">
        <v>126</v>
      </c>
    </row>
    <row r="66" spans="1:19">
      <c r="B66" s="81">
        <f>ROUND(COUNTIF($P$66:$P$69,CONCATENATE("&gt;=",ROUNDDOWN(P66,6))),0)</f>
        <v>1</v>
      </c>
      <c r="C66" s="81">
        <f>'Groups E-H'!J26</f>
        <v>0</v>
      </c>
      <c r="D66" s="81">
        <f>'Groups E-H'!K26</f>
        <v>0</v>
      </c>
      <c r="E66" s="81">
        <f>'Groups E-H'!L26</f>
        <v>0</v>
      </c>
      <c r="F66" s="81">
        <f>'Groups E-H'!M26</f>
        <v>0</v>
      </c>
      <c r="G66" s="81">
        <f>'Groups E-H'!N26</f>
        <v>0</v>
      </c>
      <c r="H66" s="81">
        <f>'Groups E-H'!O26</f>
        <v>0</v>
      </c>
      <c r="I66" s="81">
        <f>G66-H66</f>
        <v>0</v>
      </c>
      <c r="J66" s="81">
        <f>(G66-H66)+1</f>
        <v>1</v>
      </c>
      <c r="K66" s="81">
        <f>G66-H66</f>
        <v>0</v>
      </c>
      <c r="L66" s="81">
        <f>(K66-MIN($K66:$K69))/$K70</f>
        <v>0</v>
      </c>
      <c r="M66" s="81">
        <f>'Groups E-H'!R26</f>
        <v>0</v>
      </c>
      <c r="N66" s="81">
        <f>D66/$D70*1000+E66/$E70*100+I66/$I70*10+G66/$G70</f>
        <v>0</v>
      </c>
      <c r="O66" s="82">
        <f>VLOOKUP('Groups E-H'!D26,GG_fifarank,2,FALSE)/2000000</f>
        <v>9.1634500000000005E-4</v>
      </c>
      <c r="P66" s="82">
        <f>1000*M66/$M70+100*L66+10*G66/$G70+1*N66/$N70+O66</f>
        <v>9.1634500000000005E-4</v>
      </c>
      <c r="R66" s="81" t="str">
        <f>IF(ISERROR(INDEX('Groups E-H'!$D26:$D29,MATCH(1,$B66:$B69,0),1)),"",IF(SUM(C66:C69)=12,INDEX('Groups E-H'!$D26:$D29,MATCH(1,$B66:$B69,0),1),""))</f>
        <v/>
      </c>
    </row>
    <row r="67" spans="1:19">
      <c r="B67" s="81">
        <f t="shared" ref="B67:B69" si="9">ROUND(COUNTIF($P$66:$P$69,CONCATENATE("&gt;=",ROUNDDOWN(P67,6))),0)</f>
        <v>3</v>
      </c>
      <c r="C67" s="81">
        <f>'Groups E-H'!J27</f>
        <v>0</v>
      </c>
      <c r="D67" s="81">
        <f>'Groups E-H'!K27</f>
        <v>0</v>
      </c>
      <c r="E67" s="81">
        <f>'Groups E-H'!L27</f>
        <v>0</v>
      </c>
      <c r="F67" s="81">
        <f>'Groups E-H'!M27</f>
        <v>0</v>
      </c>
      <c r="G67" s="81">
        <f>'Groups E-H'!N27</f>
        <v>0</v>
      </c>
      <c r="H67" s="81">
        <f>'Groups E-H'!O27</f>
        <v>0</v>
      </c>
      <c r="I67" s="81">
        <f>G67-H67</f>
        <v>0</v>
      </c>
      <c r="J67" s="81">
        <f>(G67-H67)+1</f>
        <v>1</v>
      </c>
      <c r="K67" s="81">
        <f>G67-H67</f>
        <v>0</v>
      </c>
      <c r="L67" s="81">
        <f>(K67-MIN($K66:$K69))/$K70</f>
        <v>0</v>
      </c>
      <c r="M67" s="81">
        <f>'Groups E-H'!R27</f>
        <v>0</v>
      </c>
      <c r="N67" s="81">
        <f>D67/$D70*1000+E67/$E70*100+I67/$I70*10+G67/$G70</f>
        <v>0</v>
      </c>
      <c r="O67" s="82">
        <f>VLOOKUP('Groups E-H'!D27,GG_fifarank,2,FALSE)/2000000</f>
        <v>7.7376499999999993E-4</v>
      </c>
      <c r="P67" s="82">
        <f>1000*M67/$M70+100*L67+10*G67/$G70+1*N67/$N70+O67</f>
        <v>7.7376499999999993E-4</v>
      </c>
      <c r="R67" s="81" t="str">
        <f>IF(ISERROR(INDEX('Groups E-H'!$D26:$D29,MATCH(2,$B66:$B69,0),1)),"",IF(SUM(C66:C69)=12,INDEX('Groups E-H'!$D26:$D29,MATCH(2,$B66:$B69,0),1),""))</f>
        <v/>
      </c>
    </row>
    <row r="68" spans="1:19">
      <c r="B68" s="81">
        <f t="shared" si="9"/>
        <v>2</v>
      </c>
      <c r="C68" s="81">
        <f>'Groups E-H'!J28</f>
        <v>0</v>
      </c>
      <c r="D68" s="81">
        <f>'Groups E-H'!K28</f>
        <v>0</v>
      </c>
      <c r="E68" s="81">
        <f>'Groups E-H'!L28</f>
        <v>0</v>
      </c>
      <c r="F68" s="81">
        <f>'Groups E-H'!M28</f>
        <v>0</v>
      </c>
      <c r="G68" s="81">
        <f>'Groups E-H'!N28</f>
        <v>0</v>
      </c>
      <c r="H68" s="81">
        <f>'Groups E-H'!O28</f>
        <v>0</v>
      </c>
      <c r="I68" s="81">
        <f>G68-H68</f>
        <v>0</v>
      </c>
      <c r="J68" s="81">
        <f>(G68-H68)+1</f>
        <v>1</v>
      </c>
      <c r="K68" s="81">
        <f>G68-H68</f>
        <v>0</v>
      </c>
      <c r="L68" s="81">
        <f>(K68-MIN($K66:$K69))/$K70</f>
        <v>0</v>
      </c>
      <c r="M68" s="81">
        <f>'Groups E-H'!R28</f>
        <v>0</v>
      </c>
      <c r="N68" s="81">
        <f>D68/$D70*1000+E68/$E70*100+I68/$I70*10+G68/$G70</f>
        <v>0</v>
      </c>
      <c r="O68" s="82">
        <f>VLOOKUP('Groups E-H'!D28,GG_fifarank,2,FALSE)/2000000</f>
        <v>8.1766E-4</v>
      </c>
      <c r="P68" s="82">
        <f>1000*M68/$M70+100*L68+10*G68/$G70+1*N68/$N70+O68</f>
        <v>8.1766E-4</v>
      </c>
    </row>
    <row r="69" spans="1:19">
      <c r="B69" s="81">
        <f t="shared" si="9"/>
        <v>4</v>
      </c>
      <c r="C69" s="81">
        <f>'Groups E-H'!J29</f>
        <v>0</v>
      </c>
      <c r="D69" s="81">
        <f>'Groups E-H'!K29</f>
        <v>0</v>
      </c>
      <c r="E69" s="81">
        <f>'Groups E-H'!L29</f>
        <v>0</v>
      </c>
      <c r="F69" s="81">
        <f>'Groups E-H'!M29</f>
        <v>0</v>
      </c>
      <c r="G69" s="81">
        <f>'Groups E-H'!N29</f>
        <v>0</v>
      </c>
      <c r="H69" s="81">
        <f>'Groups E-H'!O29</f>
        <v>0</v>
      </c>
      <c r="I69" s="81">
        <f>G69-H69</f>
        <v>0</v>
      </c>
      <c r="J69" s="81">
        <f>(G69-H69)+1</f>
        <v>1</v>
      </c>
      <c r="K69" s="81">
        <f>G69-H69</f>
        <v>0</v>
      </c>
      <c r="L69" s="81">
        <f>(K69-MIN($K66:$K69))/$K70</f>
        <v>0</v>
      </c>
      <c r="M69" s="81">
        <f>'Groups E-H'!R29</f>
        <v>0</v>
      </c>
      <c r="N69" s="81">
        <f>D69/$D70*1000+E69/$E70*100+I69/$I70*10+G69/$G70</f>
        <v>0</v>
      </c>
      <c r="O69" s="82">
        <f>VLOOKUP('Groups E-H'!D29,GG_fifarank,2,FALSE)/2000000</f>
        <v>7.4023999999999997E-4</v>
      </c>
      <c r="P69" s="82">
        <f>1000*M69/$M70+100*L69+10*G69/$G70+1*N69/$N70+O69</f>
        <v>7.4023999999999997E-4</v>
      </c>
    </row>
    <row r="70" spans="1:19">
      <c r="D70" s="81">
        <f t="shared" ref="D70:I70" si="10">MAX(D66:D69)-MIN(D66:D69)+1</f>
        <v>1</v>
      </c>
      <c r="E70" s="81">
        <f t="shared" si="10"/>
        <v>1</v>
      </c>
      <c r="F70" s="81">
        <f t="shared" si="10"/>
        <v>1</v>
      </c>
      <c r="G70" s="81">
        <f t="shared" si="10"/>
        <v>1</v>
      </c>
      <c r="H70" s="81">
        <f t="shared" si="10"/>
        <v>1</v>
      </c>
      <c r="I70" s="81">
        <f t="shared" si="10"/>
        <v>1</v>
      </c>
      <c r="J70" s="81">
        <f>MIN(J$46:J$49)-MIN(J66:J69)+1</f>
        <v>1</v>
      </c>
      <c r="K70" s="81">
        <f>MIN(K$46:K$49)-MIN($K$46:$K$49)+1</f>
        <v>1</v>
      </c>
      <c r="M70" s="81">
        <f>MAX(M66:M69)-MIN(M66:M69)+1</f>
        <v>1</v>
      </c>
      <c r="N70" s="81">
        <f>MAX(N66:N69)-MIN(N66:N69)+1</f>
        <v>1</v>
      </c>
    </row>
    <row r="73" spans="1:19" ht="23.25">
      <c r="A73" s="6"/>
      <c r="B73" s="66" t="s">
        <v>140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80"/>
      <c r="S73" s="6"/>
    </row>
    <row r="75" spans="1:19">
      <c r="B75" s="81" t="s">
        <v>133</v>
      </c>
      <c r="C75" s="81" t="str">
        <f>'Groups E-H'!J35</f>
        <v>Play</v>
      </c>
      <c r="D75" s="81" t="str">
        <f>'Groups E-H'!K35</f>
        <v>Win</v>
      </c>
      <c r="E75" s="81" t="str">
        <f>'Groups E-H'!L35</f>
        <v>Draw</v>
      </c>
      <c r="F75" s="81" t="str">
        <f>'Groups E-H'!M35</f>
        <v>Loss</v>
      </c>
      <c r="G75" s="81" t="str">
        <f>'Groups E-H'!N35</f>
        <v>GF</v>
      </c>
      <c r="H75" s="81" t="str">
        <f>'Groups E-H'!O35</f>
        <v>GA</v>
      </c>
      <c r="I75" s="81" t="s">
        <v>135</v>
      </c>
      <c r="J75" s="81" t="s">
        <v>132</v>
      </c>
      <c r="K75" s="81" t="s">
        <v>132</v>
      </c>
      <c r="M75" s="81" t="str">
        <f>'Groups E-H'!R35</f>
        <v>PTS</v>
      </c>
      <c r="N75" s="81" t="s">
        <v>134</v>
      </c>
      <c r="O75" s="81" t="s">
        <v>131</v>
      </c>
      <c r="P75" s="81" t="s">
        <v>136</v>
      </c>
      <c r="R75" s="81" t="s">
        <v>126</v>
      </c>
    </row>
    <row r="76" spans="1:19">
      <c r="B76" s="81">
        <f>ROUND(COUNTIF($P$76:$P$79,CONCATENATE("&gt;=",ROUNDDOWN(P76,6))),0)</f>
        <v>1</v>
      </c>
      <c r="C76" s="81">
        <f>'Groups E-H'!J36</f>
        <v>0</v>
      </c>
      <c r="D76" s="81">
        <f>'Groups E-H'!K36</f>
        <v>0</v>
      </c>
      <c r="E76" s="81">
        <f>'Groups E-H'!L36</f>
        <v>0</v>
      </c>
      <c r="F76" s="81">
        <f>'Groups E-H'!M36</f>
        <v>0</v>
      </c>
      <c r="G76" s="81">
        <f>'Groups E-H'!N36</f>
        <v>0</v>
      </c>
      <c r="H76" s="81">
        <f>'Groups E-H'!O36</f>
        <v>0</v>
      </c>
      <c r="I76" s="81">
        <f>G76-H76</f>
        <v>0</v>
      </c>
      <c r="J76" s="81">
        <f>(G76-H76)+1</f>
        <v>1</v>
      </c>
      <c r="K76" s="81">
        <f>G76-H76</f>
        <v>0</v>
      </c>
      <c r="L76" s="81">
        <f>(K76-MIN($K76:$K79))/$K80</f>
        <v>0</v>
      </c>
      <c r="M76" s="81">
        <f>'Groups E-H'!R36</f>
        <v>0</v>
      </c>
      <c r="N76" s="81">
        <f>D76/$D80*1000+E76/$E80*100+I76/$I80*10+G76/$G80</f>
        <v>0</v>
      </c>
      <c r="O76" s="82">
        <f>VLOOKUP('Groups E-H'!D36,GH_fifarank,2,FALSE)/2000000</f>
        <v>8.3739000000000003E-4</v>
      </c>
      <c r="P76" s="82">
        <f>1000*M76/$M80+100*L76+10*G76/$G80+1*N76/$N80+O76</f>
        <v>8.3739000000000003E-4</v>
      </c>
      <c r="R76" s="81" t="str">
        <f>IF(ISERROR(INDEX('Groups E-H'!$D36:$D39,MATCH(1,$B76:$B79,0),1)),"",IF(SUM(C76:C79)=12,INDEX('Groups E-H'!$D36:$D39,MATCH(1,$B76:$B79,0),1),""))</f>
        <v/>
      </c>
    </row>
    <row r="77" spans="1:19">
      <c r="B77" s="81">
        <f t="shared" ref="B77:B79" si="11">ROUND(COUNTIF($P$76:$P$79,CONCATENATE("&gt;=",ROUNDDOWN(P77,6))),0)</f>
        <v>4</v>
      </c>
      <c r="C77" s="81">
        <f>'Groups E-H'!J37</f>
        <v>0</v>
      </c>
      <c r="D77" s="81">
        <f>'Groups E-H'!K37</f>
        <v>0</v>
      </c>
      <c r="E77" s="81">
        <f>'Groups E-H'!L37</f>
        <v>0</v>
      </c>
      <c r="F77" s="81">
        <f>'Groups E-H'!M37</f>
        <v>0</v>
      </c>
      <c r="G77" s="81">
        <f>'Groups E-H'!N37</f>
        <v>0</v>
      </c>
      <c r="H77" s="81">
        <f>'Groups E-H'!O37</f>
        <v>0</v>
      </c>
      <c r="I77" s="81">
        <f>G77-H77</f>
        <v>0</v>
      </c>
      <c r="J77" s="81">
        <f>(G77-H77)+1</f>
        <v>1</v>
      </c>
      <c r="K77" s="81">
        <f>G77-H77</f>
        <v>0</v>
      </c>
      <c r="L77" s="81">
        <f>(K77-MIN($K76:$K79))/$K80</f>
        <v>0</v>
      </c>
      <c r="M77" s="81">
        <f>'Groups E-H'!R37</f>
        <v>0</v>
      </c>
      <c r="N77" s="81">
        <f>D77/$D80*1000+E77/$E80*100+I77/$I80*10+G77/$G80</f>
        <v>0</v>
      </c>
      <c r="O77" s="82">
        <f>VLOOKUP('Groups E-H'!D37,GH_fifarank,2,FALSE)/2000000</f>
        <v>6.936799999999999E-4</v>
      </c>
      <c r="P77" s="82">
        <f>1000*M77/$M80+100*L77+10*G77/$G80+1*N77/$N80+O77</f>
        <v>6.936799999999999E-4</v>
      </c>
      <c r="R77" s="81" t="str">
        <f>IF(ISERROR(INDEX('Groups E-H'!$D36:$D39,MATCH(2,$B76:$B79,0),1)),"",IF(SUM(C76:C79)=12,INDEX('Groups E-H'!$D36:$D39,MATCH(2,$B76:$B79,0),1),""))</f>
        <v/>
      </c>
    </row>
    <row r="78" spans="1:19">
      <c r="B78" s="81">
        <f t="shared" si="11"/>
        <v>2</v>
      </c>
      <c r="C78" s="81">
        <f>'Groups E-H'!J38</f>
        <v>0</v>
      </c>
      <c r="D78" s="81">
        <f>'Groups E-H'!K38</f>
        <v>0</v>
      </c>
      <c r="E78" s="81">
        <f>'Groups E-H'!L38</f>
        <v>0</v>
      </c>
      <c r="F78" s="81">
        <f>'Groups E-H'!M38</f>
        <v>0</v>
      </c>
      <c r="G78" s="81">
        <f>'Groups E-H'!N38</f>
        <v>0</v>
      </c>
      <c r="H78" s="81">
        <f>'Groups E-H'!O38</f>
        <v>0</v>
      </c>
      <c r="I78" s="81">
        <f>G78-H78</f>
        <v>0</v>
      </c>
      <c r="J78" s="81">
        <f>(G78-H78)+1</f>
        <v>1</v>
      </c>
      <c r="K78" s="81">
        <f>G78-H78</f>
        <v>0</v>
      </c>
      <c r="L78" s="81">
        <f>(K78-MIN($K76:$K79))/$K80</f>
        <v>0</v>
      </c>
      <c r="M78" s="81">
        <f>'Groups E-H'!R38</f>
        <v>0</v>
      </c>
      <c r="N78" s="81">
        <f>D78/$D80*1000+E78/$E80*100+I78/$I80*10+G78/$G80</f>
        <v>0</v>
      </c>
      <c r="O78" s="82">
        <f>VLOOKUP('Groups E-H'!D38,GH_fifarank,2,FALSE)/2000000</f>
        <v>8.1786499999999998E-4</v>
      </c>
      <c r="P78" s="82">
        <f>1000*M78/$M80+100*L78+10*G78/$G80+1*N78/$N80+O78</f>
        <v>8.1786499999999998E-4</v>
      </c>
    </row>
    <row r="79" spans="1:19">
      <c r="B79" s="81">
        <f t="shared" si="11"/>
        <v>3</v>
      </c>
      <c r="C79" s="81">
        <f>'Groups E-H'!J39</f>
        <v>0</v>
      </c>
      <c r="D79" s="81">
        <f>'Groups E-H'!K39</f>
        <v>0</v>
      </c>
      <c r="E79" s="81">
        <f>'Groups E-H'!L39</f>
        <v>0</v>
      </c>
      <c r="F79" s="81">
        <f>'Groups E-H'!M39</f>
        <v>0</v>
      </c>
      <c r="G79" s="81">
        <f>'Groups E-H'!N39</f>
        <v>0</v>
      </c>
      <c r="H79" s="81">
        <f>'Groups E-H'!O39</f>
        <v>0</v>
      </c>
      <c r="I79" s="81">
        <f>G79-H79</f>
        <v>0</v>
      </c>
      <c r="J79" s="81">
        <f>(G79-H79)+1</f>
        <v>1</v>
      </c>
      <c r="K79" s="81">
        <f>G79-H79</f>
        <v>0</v>
      </c>
      <c r="L79" s="81">
        <f>(K79-MIN($K76:$K79))/$K80</f>
        <v>0</v>
      </c>
      <c r="M79" s="81">
        <f>'Groups E-H'!R39</f>
        <v>0</v>
      </c>
      <c r="N79" s="81">
        <f>D79/$D80*1000+E79/$E80*100+I79/$I80*10+G79/$G80</f>
        <v>0</v>
      </c>
      <c r="O79" s="82">
        <f>VLOOKUP('Groups E-H'!D39,GH_fifarank,2,FALSE)/2000000</f>
        <v>7.5977E-4</v>
      </c>
      <c r="P79" s="82">
        <f>1000*M79/$M80+100*L79+10*G79/$G80+1*N79/$N80+O79</f>
        <v>7.5977E-4</v>
      </c>
    </row>
    <row r="80" spans="1:19">
      <c r="D80" s="81">
        <f t="shared" ref="D80:I80" si="12">MAX(D76:D79)-MIN(D76:D79)+1</f>
        <v>1</v>
      </c>
      <c r="E80" s="81">
        <f t="shared" si="12"/>
        <v>1</v>
      </c>
      <c r="F80" s="81">
        <f t="shared" si="12"/>
        <v>1</v>
      </c>
      <c r="G80" s="81">
        <f t="shared" si="12"/>
        <v>1</v>
      </c>
      <c r="H80" s="81">
        <f t="shared" si="12"/>
        <v>1</v>
      </c>
      <c r="I80" s="81">
        <f t="shared" si="12"/>
        <v>1</v>
      </c>
      <c r="J80" s="81">
        <f>MIN(J$46:J$49)-MIN(J76:J79)+1</f>
        <v>1</v>
      </c>
      <c r="K80" s="81">
        <f>MIN(K$46:K$49)-MIN($K$46:$K$49)+1</f>
        <v>1</v>
      </c>
      <c r="M80" s="81">
        <f>MAX(M76:M79)-MIN(M76:M79)+1</f>
        <v>1</v>
      </c>
      <c r="N80" s="81">
        <f>MAX(N76:N79)-MIN(N76:N79)+1</f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4"/>
  <sheetViews>
    <sheetView showGridLines="0" workbookViewId="0">
      <selection activeCell="M13" sqref="M13"/>
    </sheetView>
  </sheetViews>
  <sheetFormatPr defaultRowHeight="15"/>
  <cols>
    <col min="1" max="9" width="12" customWidth="1"/>
  </cols>
  <sheetData>
    <row r="1" spans="1:9" ht="35.1" customHeight="1">
      <c r="A1" s="112" t="s">
        <v>83</v>
      </c>
      <c r="B1" s="112"/>
      <c r="C1" s="112"/>
      <c r="D1" s="112"/>
      <c r="E1" s="112"/>
      <c r="F1" s="112"/>
      <c r="G1" s="112"/>
      <c r="H1" s="112"/>
      <c r="I1" s="112"/>
    </row>
    <row r="2" spans="1:9">
      <c r="A2" s="51"/>
      <c r="B2" s="51"/>
      <c r="C2" s="51"/>
      <c r="D2" s="51"/>
      <c r="E2" s="51"/>
      <c r="F2" s="51"/>
      <c r="G2" s="51"/>
      <c r="H2" s="51"/>
      <c r="I2" s="52"/>
    </row>
    <row r="3" spans="1:9">
      <c r="A3" s="53"/>
      <c r="B3" s="53"/>
      <c r="C3" s="54"/>
      <c r="D3" s="54"/>
      <c r="E3" s="54"/>
      <c r="F3" s="54"/>
      <c r="G3" s="54"/>
      <c r="H3" s="54"/>
      <c r="I3" s="55" t="str">
        <f ca="1">"© "&amp;YEAR(TODAY())&amp;" Spreadsheet123 LTD"</f>
        <v>© 2022 Spreadsheet123 LTD</v>
      </c>
    </row>
    <row r="4" spans="1:9">
      <c r="A4" s="54"/>
      <c r="B4" s="54"/>
      <c r="C4" s="54"/>
      <c r="D4" s="54"/>
      <c r="E4" s="54"/>
      <c r="F4" s="54"/>
      <c r="G4" s="54"/>
      <c r="H4" s="54"/>
      <c r="I4" s="54"/>
    </row>
    <row r="5" spans="1:9">
      <c r="A5" s="113" t="s">
        <v>84</v>
      </c>
      <c r="B5" s="113"/>
      <c r="C5" s="113"/>
      <c r="D5" s="113"/>
      <c r="E5" s="113"/>
      <c r="F5" s="113"/>
      <c r="G5" s="113"/>
      <c r="H5" s="113"/>
      <c r="I5" s="113"/>
    </row>
    <row r="6" spans="1:9">
      <c r="A6" s="114" t="s">
        <v>85</v>
      </c>
      <c r="B6" s="114"/>
      <c r="C6" s="114"/>
      <c r="D6" s="114"/>
      <c r="E6" s="114"/>
      <c r="F6" s="114"/>
      <c r="G6" s="114"/>
      <c r="H6" s="114"/>
      <c r="I6" s="114"/>
    </row>
    <row r="7" spans="1:9">
      <c r="A7" s="111" t="s">
        <v>86</v>
      </c>
      <c r="B7" s="111"/>
      <c r="C7" s="111"/>
      <c r="D7" s="111"/>
      <c r="E7" s="111"/>
      <c r="F7" s="111"/>
      <c r="G7" s="111"/>
      <c r="H7" s="111"/>
      <c r="I7" s="111"/>
    </row>
    <row r="8" spans="1:9">
      <c r="A8" s="56" t="s">
        <v>87</v>
      </c>
      <c r="B8" s="56"/>
      <c r="C8" s="56"/>
      <c r="D8" s="56"/>
      <c r="E8" s="56"/>
      <c r="F8" s="56"/>
      <c r="G8" s="56"/>
      <c r="H8" s="56"/>
      <c r="I8" s="56"/>
    </row>
    <row r="9" spans="1:9">
      <c r="A9" s="111"/>
      <c r="B9" s="111"/>
      <c r="C9" s="111"/>
      <c r="D9" s="111"/>
      <c r="E9" s="111"/>
      <c r="F9" s="111"/>
      <c r="G9" s="111"/>
      <c r="H9" s="111"/>
      <c r="I9" s="111"/>
    </row>
    <row r="10" spans="1:9">
      <c r="A10" s="111" t="s">
        <v>88</v>
      </c>
      <c r="B10" s="111"/>
      <c r="C10" s="111"/>
      <c r="D10" s="111"/>
      <c r="E10" s="111"/>
      <c r="F10" s="111"/>
      <c r="G10" s="111"/>
      <c r="H10" s="111"/>
      <c r="I10" s="111"/>
    </row>
    <row r="11" spans="1:9">
      <c r="A11" s="111" t="s">
        <v>89</v>
      </c>
      <c r="B11" s="111"/>
      <c r="C11" s="111"/>
      <c r="D11" s="111"/>
      <c r="E11" s="111"/>
      <c r="F11" s="111"/>
      <c r="G11" s="111"/>
      <c r="H11" s="111"/>
      <c r="I11" s="111"/>
    </row>
    <row r="12" spans="1:9">
      <c r="A12" s="56"/>
      <c r="B12" s="56"/>
      <c r="C12" s="56"/>
      <c r="D12" s="56"/>
      <c r="E12" s="56"/>
      <c r="F12" s="56"/>
      <c r="G12" s="56"/>
      <c r="H12" s="56"/>
      <c r="I12" s="56"/>
    </row>
    <row r="13" spans="1:9">
      <c r="A13" s="113" t="s">
        <v>90</v>
      </c>
      <c r="B13" s="113"/>
      <c r="C13" s="113"/>
      <c r="D13" s="113"/>
      <c r="E13" s="113"/>
      <c r="F13" s="113"/>
      <c r="G13" s="113"/>
      <c r="H13" s="113"/>
      <c r="I13" s="113"/>
    </row>
    <row r="14" spans="1:9">
      <c r="A14" s="111" t="s">
        <v>91</v>
      </c>
      <c r="B14" s="111"/>
      <c r="C14" s="111"/>
      <c r="D14" s="111"/>
      <c r="E14" s="111"/>
      <c r="F14" s="111"/>
      <c r="G14" s="111"/>
      <c r="H14" s="111"/>
      <c r="I14" s="111"/>
    </row>
    <row r="15" spans="1:9">
      <c r="A15" s="111" t="s">
        <v>92</v>
      </c>
      <c r="B15" s="111"/>
      <c r="C15" s="111"/>
      <c r="D15" s="111"/>
      <c r="E15" s="111"/>
      <c r="F15" s="111"/>
      <c r="G15" s="111"/>
      <c r="H15" s="111"/>
      <c r="I15" s="111"/>
    </row>
    <row r="16" spans="1:9">
      <c r="A16" s="56"/>
      <c r="B16" s="56"/>
      <c r="C16" s="56"/>
      <c r="D16" s="56"/>
      <c r="E16" s="56"/>
      <c r="F16" s="56"/>
      <c r="G16" s="56"/>
      <c r="H16" s="56"/>
      <c r="I16" s="56"/>
    </row>
    <row r="17" spans="1:9">
      <c r="A17" s="113" t="s">
        <v>93</v>
      </c>
      <c r="B17" s="113"/>
      <c r="C17" s="113"/>
      <c r="D17" s="113"/>
      <c r="E17" s="113"/>
      <c r="F17" s="113"/>
      <c r="G17" s="113"/>
      <c r="H17" s="113"/>
      <c r="I17" s="113"/>
    </row>
    <row r="18" spans="1:9">
      <c r="A18" s="111" t="s">
        <v>94</v>
      </c>
      <c r="B18" s="111"/>
      <c r="C18" s="111"/>
      <c r="D18" s="111"/>
      <c r="E18" s="111"/>
      <c r="F18" s="111"/>
      <c r="G18" s="111"/>
      <c r="H18" s="111"/>
      <c r="I18" s="111"/>
    </row>
    <row r="19" spans="1:9">
      <c r="A19" s="111" t="s">
        <v>95</v>
      </c>
      <c r="B19" s="111"/>
      <c r="C19" s="111"/>
      <c r="D19" s="111"/>
      <c r="E19" s="111"/>
      <c r="F19" s="111"/>
      <c r="G19" s="111"/>
      <c r="H19" s="111"/>
      <c r="I19" s="111"/>
    </row>
    <row r="20" spans="1:9">
      <c r="A20" s="111" t="s">
        <v>96</v>
      </c>
      <c r="B20" s="111"/>
      <c r="C20" s="111"/>
      <c r="D20" s="111"/>
      <c r="E20" s="111"/>
      <c r="F20" s="111"/>
      <c r="G20" s="111"/>
      <c r="H20" s="111"/>
      <c r="I20" s="111"/>
    </row>
    <row r="21" spans="1:9">
      <c r="A21" s="111" t="s">
        <v>97</v>
      </c>
      <c r="B21" s="111"/>
      <c r="C21" s="111"/>
      <c r="D21" s="111"/>
      <c r="E21" s="111"/>
      <c r="F21" s="111"/>
      <c r="G21" s="111"/>
      <c r="H21" s="111"/>
      <c r="I21" s="111"/>
    </row>
    <row r="22" spans="1:9">
      <c r="A22" s="115" t="s">
        <v>98</v>
      </c>
      <c r="B22" s="115"/>
      <c r="C22" s="115"/>
      <c r="D22" s="115"/>
      <c r="E22" s="115"/>
      <c r="F22" s="115"/>
      <c r="G22" s="115"/>
      <c r="H22" s="115"/>
      <c r="I22" s="115"/>
    </row>
    <row r="23" spans="1:9">
      <c r="A23" s="115" t="s">
        <v>99</v>
      </c>
      <c r="B23" s="115"/>
      <c r="C23" s="115"/>
      <c r="D23" s="115"/>
      <c r="E23" s="115"/>
      <c r="F23" s="115"/>
      <c r="G23" s="115"/>
      <c r="H23" s="115"/>
      <c r="I23" s="115"/>
    </row>
    <row r="24" spans="1:9">
      <c r="A24" s="57" t="s">
        <v>100</v>
      </c>
      <c r="B24" s="57"/>
      <c r="C24" s="57"/>
      <c r="D24" s="57"/>
      <c r="E24" s="57"/>
      <c r="F24" s="57"/>
      <c r="G24" s="57"/>
      <c r="H24" s="57"/>
      <c r="I24" s="57"/>
    </row>
    <row r="25" spans="1:9">
      <c r="A25" s="57" t="s">
        <v>101</v>
      </c>
      <c r="B25" s="57"/>
      <c r="C25" s="57"/>
      <c r="D25" s="57"/>
      <c r="E25" s="57"/>
      <c r="F25" s="57"/>
      <c r="G25" s="57"/>
      <c r="H25" s="57"/>
      <c r="I25" s="57"/>
    </row>
    <row r="26" spans="1:9">
      <c r="A26" s="57" t="s">
        <v>102</v>
      </c>
      <c r="B26" s="57"/>
      <c r="C26" s="57"/>
      <c r="D26" s="57"/>
      <c r="E26" s="57"/>
      <c r="F26" s="57"/>
      <c r="G26" s="57"/>
      <c r="H26" s="57"/>
      <c r="I26" s="57"/>
    </row>
    <row r="27" spans="1:9">
      <c r="A27" s="56"/>
      <c r="B27" s="56"/>
      <c r="C27" s="56"/>
      <c r="D27" s="56"/>
      <c r="E27" s="56"/>
      <c r="F27" s="56"/>
      <c r="G27" s="56"/>
      <c r="H27" s="56"/>
      <c r="I27" s="56"/>
    </row>
    <row r="28" spans="1:9">
      <c r="A28" s="113" t="s">
        <v>103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116" t="s">
        <v>104</v>
      </c>
      <c r="B29" s="116"/>
      <c r="C29" s="116"/>
      <c r="D29" s="116"/>
      <c r="E29" s="116"/>
      <c r="F29" s="116"/>
      <c r="G29" s="116"/>
      <c r="H29" s="116"/>
      <c r="I29" s="116"/>
    </row>
    <row r="30" spans="1:9">
      <c r="A30" s="116" t="s">
        <v>105</v>
      </c>
      <c r="B30" s="116"/>
      <c r="C30" s="116"/>
      <c r="D30" s="116"/>
      <c r="E30" s="116"/>
      <c r="F30" s="116"/>
      <c r="G30" s="116"/>
      <c r="H30" s="116"/>
      <c r="I30" s="116"/>
    </row>
    <row r="31" spans="1:9">
      <c r="A31" s="116" t="s">
        <v>106</v>
      </c>
      <c r="B31" s="111"/>
      <c r="C31" s="111"/>
      <c r="D31" s="111"/>
      <c r="E31" s="111"/>
      <c r="F31" s="111"/>
      <c r="G31" s="111"/>
      <c r="H31" s="111"/>
      <c r="I31" s="111"/>
    </row>
    <row r="32" spans="1:9">
      <c r="A32" s="116" t="s">
        <v>107</v>
      </c>
      <c r="B32" s="116"/>
      <c r="C32" s="116"/>
      <c r="D32" s="116"/>
      <c r="E32" s="116"/>
      <c r="F32" s="116"/>
      <c r="G32" s="116"/>
      <c r="H32" s="116"/>
      <c r="I32" s="116"/>
    </row>
    <row r="33" spans="1:9">
      <c r="A33" s="56"/>
      <c r="B33" s="56"/>
      <c r="C33" s="56"/>
      <c r="D33" s="56"/>
      <c r="E33" s="56"/>
      <c r="F33" s="56"/>
      <c r="G33" s="56"/>
      <c r="H33" s="56"/>
      <c r="I33" s="56"/>
    </row>
    <row r="34" spans="1:9">
      <c r="A34" s="113" t="s">
        <v>108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111" t="s">
        <v>109</v>
      </c>
      <c r="B35" s="111"/>
      <c r="C35" s="111"/>
      <c r="D35" s="111"/>
      <c r="E35" s="111"/>
      <c r="F35" s="111"/>
      <c r="G35" s="111"/>
      <c r="H35" s="111"/>
      <c r="I35" s="111"/>
    </row>
    <row r="36" spans="1:9">
      <c r="A36" s="111" t="s">
        <v>110</v>
      </c>
      <c r="B36" s="111"/>
      <c r="C36" s="111"/>
      <c r="D36" s="111"/>
      <c r="E36" s="111"/>
      <c r="F36" s="111"/>
      <c r="G36" s="111"/>
      <c r="H36" s="111"/>
      <c r="I36" s="111"/>
    </row>
    <row r="37" spans="1:9">
      <c r="A37" s="56"/>
      <c r="B37" s="56"/>
      <c r="C37" s="56"/>
      <c r="D37" s="56"/>
      <c r="E37" s="56"/>
      <c r="F37" s="56"/>
      <c r="G37" s="56"/>
      <c r="H37" s="56"/>
      <c r="I37" s="56"/>
    </row>
    <row r="38" spans="1:9">
      <c r="A38" s="113" t="s">
        <v>111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111" t="s">
        <v>112</v>
      </c>
      <c r="B39" s="111"/>
      <c r="C39" s="111"/>
      <c r="D39" s="111"/>
      <c r="E39" s="111"/>
      <c r="F39" s="111"/>
      <c r="G39" s="111"/>
      <c r="H39" s="111"/>
      <c r="I39" s="111"/>
    </row>
    <row r="40" spans="1:9">
      <c r="A40" s="111" t="s">
        <v>113</v>
      </c>
      <c r="B40" s="111"/>
      <c r="C40" s="111"/>
      <c r="D40" s="111"/>
      <c r="E40" s="111"/>
      <c r="F40" s="111"/>
      <c r="G40" s="111"/>
      <c r="H40" s="111"/>
      <c r="I40" s="111"/>
    </row>
    <row r="41" spans="1:9">
      <c r="A41" s="111" t="s">
        <v>114</v>
      </c>
      <c r="B41" s="111"/>
      <c r="C41" s="111"/>
      <c r="D41" s="111"/>
      <c r="E41" s="111"/>
      <c r="F41" s="111"/>
      <c r="G41" s="111"/>
      <c r="H41" s="111"/>
      <c r="I41" s="111"/>
    </row>
    <row r="42" spans="1:9">
      <c r="A42" s="111" t="s">
        <v>115</v>
      </c>
      <c r="B42" s="111"/>
      <c r="C42" s="111"/>
      <c r="D42" s="111"/>
      <c r="E42" s="111"/>
      <c r="F42" s="111"/>
      <c r="G42" s="111"/>
      <c r="H42" s="111"/>
      <c r="I42" s="111"/>
    </row>
    <row r="43" spans="1:9">
      <c r="A43" s="111" t="s">
        <v>116</v>
      </c>
      <c r="B43" s="111"/>
      <c r="C43" s="111"/>
      <c r="D43" s="111"/>
      <c r="E43" s="111"/>
      <c r="F43" s="111"/>
      <c r="G43" s="111"/>
      <c r="H43" s="111"/>
      <c r="I43" s="111"/>
    </row>
    <row r="44" spans="1:9">
      <c r="A44" s="111" t="s">
        <v>117</v>
      </c>
      <c r="B44" s="111"/>
      <c r="C44" s="111"/>
      <c r="D44" s="111"/>
      <c r="E44" s="111"/>
      <c r="F44" s="111"/>
      <c r="G44" s="111"/>
      <c r="H44" s="111"/>
      <c r="I44" s="111"/>
    </row>
    <row r="45" spans="1:9">
      <c r="A45" s="111" t="s">
        <v>118</v>
      </c>
      <c r="B45" s="111"/>
      <c r="C45" s="111"/>
      <c r="D45" s="111"/>
      <c r="E45" s="111"/>
      <c r="F45" s="111"/>
      <c r="G45" s="111"/>
      <c r="H45" s="111"/>
      <c r="I45" s="111"/>
    </row>
    <row r="46" spans="1:9">
      <c r="A46" s="111" t="s">
        <v>119</v>
      </c>
      <c r="B46" s="111"/>
      <c r="C46" s="111"/>
      <c r="D46" s="111"/>
      <c r="E46" s="111"/>
      <c r="F46" s="111"/>
      <c r="G46" s="111"/>
      <c r="H46" s="111"/>
      <c r="I46" s="111"/>
    </row>
    <row r="47" spans="1:9">
      <c r="A47" s="56"/>
      <c r="B47" s="56"/>
      <c r="C47" s="56"/>
      <c r="D47" s="56"/>
      <c r="E47" s="56"/>
      <c r="F47" s="56"/>
      <c r="G47" s="56"/>
      <c r="H47" s="56"/>
      <c r="I47" s="56"/>
    </row>
    <row r="48" spans="1:9">
      <c r="A48" s="58" t="s">
        <v>120</v>
      </c>
      <c r="B48" s="59"/>
      <c r="C48" s="59"/>
      <c r="D48" s="59"/>
      <c r="E48" s="59"/>
      <c r="F48" s="59"/>
      <c r="G48" s="59"/>
      <c r="H48" s="59"/>
      <c r="I48" s="59"/>
    </row>
    <row r="49" spans="1:9">
      <c r="A49" s="59" t="s">
        <v>121</v>
      </c>
      <c r="B49" s="59"/>
      <c r="C49" s="59"/>
      <c r="D49" s="59"/>
      <c r="E49" s="59"/>
      <c r="F49" s="59"/>
      <c r="G49" s="59"/>
      <c r="H49" s="59"/>
      <c r="I49" s="59"/>
    </row>
    <row r="50" spans="1:9">
      <c r="A50" s="59" t="s">
        <v>122</v>
      </c>
      <c r="B50" s="59"/>
      <c r="C50" s="59"/>
      <c r="D50" s="59"/>
      <c r="E50" s="59"/>
      <c r="F50" s="59"/>
      <c r="G50" s="59"/>
      <c r="H50" s="59"/>
      <c r="I50" s="59"/>
    </row>
    <row r="51" spans="1:9">
      <c r="A51" s="56"/>
      <c r="B51" s="56"/>
      <c r="C51" s="56"/>
      <c r="D51" s="56"/>
      <c r="E51" s="56"/>
      <c r="F51" s="56"/>
      <c r="G51" s="56"/>
      <c r="H51" s="56"/>
      <c r="I51" s="56"/>
    </row>
    <row r="52" spans="1:9">
      <c r="A52" s="113" t="s">
        <v>123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111" t="s">
        <v>124</v>
      </c>
      <c r="B53" s="111"/>
      <c r="C53" s="111"/>
      <c r="D53" s="111"/>
      <c r="E53" s="111"/>
      <c r="F53" s="111"/>
      <c r="G53" s="111"/>
      <c r="H53" s="111"/>
      <c r="I53" s="111"/>
    </row>
    <row r="54" spans="1:9">
      <c r="A54" s="56" t="s">
        <v>125</v>
      </c>
      <c r="B54" s="56"/>
      <c r="C54" s="56"/>
      <c r="D54" s="56"/>
      <c r="E54" s="56"/>
      <c r="F54" s="56"/>
      <c r="G54" s="56"/>
      <c r="H54" s="56"/>
      <c r="I54" s="56"/>
    </row>
  </sheetData>
  <mergeCells count="36">
    <mergeCell ref="A53:I53"/>
    <mergeCell ref="A36:I36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52:I52"/>
    <mergeCell ref="A35:I35"/>
    <mergeCell ref="A19:I19"/>
    <mergeCell ref="A20:I20"/>
    <mergeCell ref="A21:I21"/>
    <mergeCell ref="A22:I22"/>
    <mergeCell ref="A23:I23"/>
    <mergeCell ref="A28:I28"/>
    <mergeCell ref="A29:I29"/>
    <mergeCell ref="A30:I30"/>
    <mergeCell ref="A31:I31"/>
    <mergeCell ref="A32:I32"/>
    <mergeCell ref="A34:I34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Groups</vt:lpstr>
      <vt:lpstr>Groups A-D</vt:lpstr>
      <vt:lpstr>Groups E-H</vt:lpstr>
      <vt:lpstr>Last 16</vt:lpstr>
      <vt:lpstr>Quarter-Finals</vt:lpstr>
      <vt:lpstr>Semi-Finals</vt:lpstr>
      <vt:lpstr>The Final</vt:lpstr>
      <vt:lpstr>Calculations</vt:lpstr>
      <vt:lpstr>©</vt:lpstr>
      <vt:lpstr>GA_fifarank</vt:lpstr>
      <vt:lpstr>GB_fifarank</vt:lpstr>
      <vt:lpstr>GC_fifarank</vt:lpstr>
      <vt:lpstr>GD_fifarank</vt:lpstr>
      <vt:lpstr>GE_fifarank</vt:lpstr>
      <vt:lpstr>GF_fifarank</vt:lpstr>
      <vt:lpstr>GG_fifarank</vt:lpstr>
      <vt:lpstr>GH_fifarank</vt:lpstr>
      <vt:lpstr>Groups!Print_Area</vt:lpstr>
      <vt:lpstr>'Groups A-D'!Print_Area</vt:lpstr>
      <vt:lpstr>'Groups E-H'!Print_Area</vt:lpstr>
      <vt:lpstr>'Last 16'!Print_Area</vt:lpstr>
      <vt:lpstr>'Quarter-Finals'!Print_Area</vt:lpstr>
      <vt:lpstr>'Semi-Finals'!Print_Area</vt:lpstr>
      <vt:lpstr>'The Final'!Print_Area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Football World Cup Chart</dc:title>
  <dc:creator>www.spreadsheet123.com</dc:creator>
  <dc:description>© 2022 Spreadsheet123 LTD. All rights reserved.</dc:description>
  <cp:lastModifiedBy>Alex Bejanishvili</cp:lastModifiedBy>
  <cp:lastPrinted>2014-05-24T22:20:23Z</cp:lastPrinted>
  <dcterms:created xsi:type="dcterms:W3CDTF">2014-05-19T17:23:49Z</dcterms:created>
  <dcterms:modified xsi:type="dcterms:W3CDTF">2022-07-31T21:34:03Z</dcterms:modified>
  <cp:category>Health and Sport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s">
    <vt:lpwstr>© 2022 Spreadsheet123 LTD</vt:lpwstr>
  </property>
</Properties>
</file>